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trlProps/ctrlProp3.xml" ContentType="application/vnd.ms-excel.controlpropertie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trlProps/ctrlProp4.xml" ContentType="application/vnd.ms-excel.controlproperti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trlProps/ctrlProp7.xml" ContentType="application/vnd.ms-excel.controlproperties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trlProps/ctrlProp8.xml" ContentType="application/vnd.ms-excel.controlproperties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trlProps/ctrlProp9.xml" ContentType="application/vnd.ms-excel.controlproperties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trlProps/ctrlProp10.xml" ContentType="application/vnd.ms-excel.controlproperties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trlProps/ctrlProp11.xml" ContentType="application/vnd.ms-excel.controlproperties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workbookProtection workbookPassword="CD78" lockStructure="1"/>
  <bookViews>
    <workbookView xWindow="360" yWindow="1680" windowWidth="11160" windowHeight="6435" tabRatio="556"/>
  </bookViews>
  <sheets>
    <sheet name="Contenido" sheetId="14" r:id="rId1"/>
    <sheet name="Pre_Genero" sheetId="2" r:id="rId2"/>
    <sheet name="Edad" sheetId="11" r:id="rId3"/>
    <sheet name="Estrato" sheetId="12" r:id="rId4"/>
    <sheet name="Colegio" sheetId="10" r:id="rId5"/>
    <sheet name="Departamento" sheetId="4" r:id="rId6"/>
    <sheet name="Municipio" sheetId="16" r:id="rId7"/>
    <sheet name="Región" sheetId="5" r:id="rId8"/>
    <sheet name="Excepcion" sheetId="3" r:id="rId9"/>
    <sheet name="Tendencia" sheetId="13" r:id="rId10"/>
    <sheet name="Pos_Genero" sheetId="15" r:id="rId11"/>
    <sheet name="Tendencia_Pos" sheetId="18" r:id="rId12"/>
    <sheet name="Ins_Cup_Adm" sheetId="8" r:id="rId13"/>
    <sheet name="Icfes" sheetId="9" r:id="rId14"/>
    <sheet name="CONVENCIONES" sheetId="17" state="hidden" r:id="rId15"/>
  </sheets>
  <definedNames>
    <definedName name="_xlnm._FilterDatabase" localSheetId="4" hidden="1">Colegio!$C$24:$K$25</definedName>
    <definedName name="_xlnm._FilterDatabase" localSheetId="5" hidden="1">Departamento!$C$72:$AB$72</definedName>
    <definedName name="_xlnm._FilterDatabase" localSheetId="2" hidden="1">Edad!$C$66:$R$67</definedName>
    <definedName name="_xlnm._FilterDatabase" localSheetId="8" hidden="1">Excepcion!$C$5:$J$31</definedName>
    <definedName name="_xlnm._FilterDatabase" localSheetId="13" hidden="1">Icfes!$C$5:$K$6</definedName>
    <definedName name="_xlnm._FilterDatabase" localSheetId="12" hidden="1">Ins_Cup_Adm!$C$27:$M$28</definedName>
    <definedName name="_xlnm._FilterDatabase" localSheetId="6" hidden="1">Municipio!$C$70:$T$70</definedName>
    <definedName name="_xlnm._FilterDatabase" localSheetId="10" hidden="1">Pos_Genero!$C$25:$K$26</definedName>
    <definedName name="_xlnm._FilterDatabase" localSheetId="7" hidden="1">Región!$L$25:$S$26</definedName>
  </definedNames>
  <calcPr calcId="145621"/>
</workbook>
</file>

<file path=xl/calcChain.xml><?xml version="1.0" encoding="utf-8"?>
<calcChain xmlns="http://schemas.openxmlformats.org/spreadsheetml/2006/main">
  <c r="F79" i="13" l="1"/>
  <c r="T79" i="13"/>
  <c r="V79" i="13"/>
  <c r="X79" i="13"/>
  <c r="F78" i="13"/>
  <c r="X78" i="13"/>
  <c r="W78" i="13"/>
  <c r="V78" i="13"/>
  <c r="U78" i="13"/>
  <c r="T78" i="13"/>
  <c r="S78" i="13"/>
  <c r="R78" i="13"/>
  <c r="Q78" i="13"/>
  <c r="P78" i="13"/>
  <c r="O78" i="13"/>
  <c r="N78" i="13"/>
  <c r="M78" i="13"/>
  <c r="L78" i="13"/>
  <c r="K78" i="13"/>
  <c r="J78" i="13"/>
  <c r="I78" i="13"/>
  <c r="H78" i="13"/>
  <c r="G78" i="13"/>
  <c r="Y78" i="13"/>
  <c r="E6" i="18" l="1"/>
  <c r="L17" i="18" s="1"/>
  <c r="G73" i="18"/>
  <c r="F74" i="18"/>
  <c r="W73" i="18"/>
  <c r="V73" i="18"/>
  <c r="U73" i="18"/>
  <c r="T73" i="18"/>
  <c r="T74" i="18" s="1"/>
  <c r="S73" i="18"/>
  <c r="R73" i="18"/>
  <c r="Q73" i="18"/>
  <c r="P73" i="18"/>
  <c r="P74" i="18" s="1"/>
  <c r="O73" i="18"/>
  <c r="N73" i="18"/>
  <c r="M73" i="18"/>
  <c r="L73" i="18"/>
  <c r="L74" i="18" s="1"/>
  <c r="K73" i="18"/>
  <c r="J73" i="18"/>
  <c r="I73" i="18"/>
  <c r="H73" i="18"/>
  <c r="H74" i="18" s="1"/>
  <c r="F73" i="18"/>
  <c r="N74" i="18" l="1"/>
  <c r="V74" i="18"/>
  <c r="J74" i="18"/>
  <c r="R74" i="18"/>
  <c r="I16" i="18"/>
  <c r="M16" i="18"/>
  <c r="G17" i="18"/>
  <c r="K17" i="18"/>
  <c r="G16" i="18"/>
  <c r="K16" i="18"/>
  <c r="I17" i="18"/>
  <c r="M17" i="18"/>
  <c r="H16" i="18"/>
  <c r="L16" i="18"/>
  <c r="F17" i="18"/>
  <c r="J17" i="18"/>
  <c r="N17" i="18"/>
  <c r="F16" i="18"/>
  <c r="J16" i="18"/>
  <c r="N16" i="18"/>
  <c r="H17" i="18"/>
  <c r="K67" i="9"/>
  <c r="K66" i="9"/>
  <c r="K65" i="9"/>
  <c r="K64" i="9"/>
  <c r="H64" i="9"/>
  <c r="K63" i="9"/>
  <c r="H63" i="9"/>
  <c r="H62" i="9"/>
  <c r="K61" i="9"/>
  <c r="H61" i="9"/>
  <c r="K60" i="9"/>
  <c r="K59" i="9"/>
  <c r="H59" i="9"/>
  <c r="K58" i="9"/>
  <c r="H58" i="9"/>
  <c r="K57" i="9"/>
  <c r="K56" i="9"/>
  <c r="H56" i="9"/>
  <c r="K55" i="9"/>
  <c r="K54" i="9"/>
  <c r="H54" i="9"/>
  <c r="K53" i="9"/>
  <c r="H53" i="9"/>
  <c r="K52" i="9"/>
  <c r="K51" i="9"/>
  <c r="K50" i="9"/>
  <c r="H50" i="9"/>
  <c r="K49" i="9"/>
  <c r="K48" i="9"/>
  <c r="H48" i="9"/>
  <c r="K47" i="9"/>
  <c r="H47" i="9"/>
  <c r="K46" i="9"/>
  <c r="H46" i="9"/>
  <c r="K45" i="9"/>
  <c r="H45" i="9"/>
  <c r="K44" i="9"/>
  <c r="H44" i="9"/>
  <c r="K35" i="9" l="1"/>
  <c r="K34" i="9"/>
  <c r="K33" i="9"/>
  <c r="K32" i="9"/>
  <c r="K31" i="9"/>
  <c r="H31" i="9"/>
  <c r="K30" i="9"/>
  <c r="H30" i="9"/>
  <c r="K29" i="9"/>
  <c r="K28" i="9"/>
  <c r="H28" i="9"/>
  <c r="K27" i="9"/>
  <c r="K26" i="9"/>
  <c r="H26" i="9"/>
  <c r="K25" i="9"/>
  <c r="K24" i="9"/>
  <c r="K23" i="9"/>
  <c r="H23" i="9"/>
  <c r="K22" i="9"/>
  <c r="K21" i="9"/>
  <c r="H21" i="9"/>
  <c r="K20" i="9"/>
  <c r="K19" i="9"/>
  <c r="K18" i="9"/>
  <c r="K17" i="9"/>
  <c r="K16" i="9"/>
  <c r="H16" i="9"/>
  <c r="K15" i="9"/>
  <c r="H15" i="9"/>
  <c r="K14" i="9"/>
  <c r="H14" i="9"/>
  <c r="K13" i="9"/>
  <c r="H13" i="9"/>
  <c r="K12" i="9"/>
  <c r="H12" i="9"/>
  <c r="K11" i="9"/>
  <c r="K10" i="9"/>
  <c r="K9" i="9"/>
  <c r="H9" i="9"/>
  <c r="K8" i="9"/>
  <c r="H8" i="9"/>
  <c r="K7" i="9"/>
  <c r="H7" i="9"/>
  <c r="E6" i="8" l="1"/>
  <c r="I26" i="8" s="1"/>
  <c r="F26" i="8" l="1"/>
  <c r="G25" i="8"/>
  <c r="G26" i="8"/>
  <c r="H25" i="8"/>
  <c r="H26" i="8"/>
  <c r="I25" i="8"/>
  <c r="F25" i="8"/>
  <c r="L60" i="8"/>
  <c r="H60" i="8"/>
  <c r="G60" i="8"/>
  <c r="F60" i="8"/>
  <c r="M60" i="8"/>
  <c r="K60" i="8"/>
  <c r="J60" i="8"/>
  <c r="I60" i="8"/>
  <c r="E6" i="13" l="1"/>
  <c r="F16" i="13" s="1"/>
  <c r="E6" i="15" l="1"/>
  <c r="F23" i="15" s="1"/>
  <c r="J54" i="15"/>
  <c r="I54" i="15"/>
  <c r="G54" i="15"/>
  <c r="F54" i="15"/>
  <c r="K53" i="15"/>
  <c r="K52" i="15"/>
  <c r="H52" i="15"/>
  <c r="K51" i="15"/>
  <c r="H51" i="15"/>
  <c r="K50" i="15"/>
  <c r="H50" i="15"/>
  <c r="K49" i="15"/>
  <c r="H49" i="15"/>
  <c r="J48" i="15"/>
  <c r="I48" i="15"/>
  <c r="G48" i="15"/>
  <c r="F48" i="15"/>
  <c r="K47" i="15"/>
  <c r="H47" i="15"/>
  <c r="K46" i="15"/>
  <c r="H46" i="15"/>
  <c r="K45" i="15"/>
  <c r="H45" i="15"/>
  <c r="K44" i="15"/>
  <c r="H44" i="15"/>
  <c r="K43" i="15"/>
  <c r="H43" i="15"/>
  <c r="K42" i="15"/>
  <c r="H42" i="15"/>
  <c r="K41" i="15"/>
  <c r="H41" i="15"/>
  <c r="K40" i="15"/>
  <c r="H40" i="15"/>
  <c r="K39" i="15"/>
  <c r="H39" i="15"/>
  <c r="K38" i="15"/>
  <c r="H38" i="15"/>
  <c r="K37" i="15"/>
  <c r="H37" i="15"/>
  <c r="K36" i="15"/>
  <c r="H36" i="15"/>
  <c r="K35" i="15"/>
  <c r="H35" i="15"/>
  <c r="K34" i="15"/>
  <c r="H34" i="15"/>
  <c r="K33" i="15"/>
  <c r="H33" i="15"/>
  <c r="K32" i="15"/>
  <c r="H32" i="15"/>
  <c r="K31" i="15"/>
  <c r="H31" i="15"/>
  <c r="J30" i="15"/>
  <c r="I30" i="15"/>
  <c r="G30" i="15"/>
  <c r="F30" i="15"/>
  <c r="K29" i="15"/>
  <c r="H29" i="15"/>
  <c r="K28" i="15"/>
  <c r="H28" i="15"/>
  <c r="K27" i="15"/>
  <c r="H27" i="15"/>
  <c r="I57" i="3"/>
  <c r="H57" i="3"/>
  <c r="G57" i="3"/>
  <c r="F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I29" i="3"/>
  <c r="H29" i="3"/>
  <c r="G29" i="3"/>
  <c r="F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G22" i="15" l="1"/>
  <c r="G23" i="15"/>
  <c r="F22" i="15"/>
  <c r="G56" i="15"/>
  <c r="J56" i="15"/>
  <c r="H54" i="15"/>
  <c r="H48" i="15"/>
  <c r="K48" i="15"/>
  <c r="F56" i="15"/>
  <c r="H30" i="15"/>
  <c r="K30" i="15"/>
  <c r="K54" i="15"/>
  <c r="I56" i="15"/>
  <c r="J57" i="3"/>
  <c r="J29" i="3"/>
  <c r="H56" i="15" l="1"/>
  <c r="K56" i="15"/>
  <c r="Q54" i="5" l="1"/>
  <c r="N54" i="5"/>
  <c r="R53" i="5"/>
  <c r="O53" i="5"/>
  <c r="P53" i="5" s="1"/>
  <c r="R51" i="5"/>
  <c r="O51" i="5"/>
  <c r="R44" i="5"/>
  <c r="O44" i="5"/>
  <c r="P44" i="5" s="1"/>
  <c r="R37" i="5"/>
  <c r="O37" i="5"/>
  <c r="R30" i="5"/>
  <c r="O30" i="5"/>
  <c r="P30" i="5" s="1"/>
  <c r="R27" i="5"/>
  <c r="O27" i="5"/>
  <c r="O54" i="5" s="1"/>
  <c r="P37" i="5" l="1"/>
  <c r="P51" i="5"/>
  <c r="R54" i="5"/>
  <c r="S37" i="5" s="1"/>
  <c r="P27" i="5"/>
  <c r="S44" i="5" l="1"/>
  <c r="S27" i="5"/>
  <c r="S30" i="5"/>
  <c r="S51" i="5"/>
  <c r="P54" i="5"/>
  <c r="S53" i="5"/>
  <c r="J56" i="5"/>
  <c r="J55" i="5"/>
  <c r="J51" i="5"/>
  <c r="J44" i="5"/>
  <c r="J37" i="5"/>
  <c r="J30" i="5"/>
  <c r="J27" i="5"/>
  <c r="G55" i="5"/>
  <c r="G51" i="5"/>
  <c r="G44" i="5"/>
  <c r="G37" i="5"/>
  <c r="G27" i="5"/>
  <c r="G30" i="5"/>
  <c r="F27" i="5"/>
  <c r="H56" i="5"/>
  <c r="E56" i="5"/>
  <c r="I55" i="5"/>
  <c r="F55" i="5"/>
  <c r="I51" i="5"/>
  <c r="F51" i="5"/>
  <c r="I44" i="5"/>
  <c r="F44" i="5"/>
  <c r="I37" i="5"/>
  <c r="F37" i="5"/>
  <c r="I30" i="5"/>
  <c r="F30" i="5"/>
  <c r="I27" i="5"/>
  <c r="I56" i="5" s="1"/>
  <c r="F56" i="5"/>
  <c r="S54" i="5" l="1"/>
  <c r="G56" i="5"/>
  <c r="P7" i="5"/>
  <c r="R96" i="16" l="1"/>
  <c r="Q96" i="16"/>
  <c r="P96" i="16"/>
  <c r="O96" i="16"/>
  <c r="N96" i="16"/>
  <c r="M96" i="16"/>
  <c r="L96" i="16"/>
  <c r="K96" i="16"/>
  <c r="J96" i="16"/>
  <c r="I96" i="16"/>
  <c r="H96" i="16"/>
  <c r="G96" i="16"/>
  <c r="F96" i="16"/>
  <c r="S95" i="16"/>
  <c r="S94" i="16"/>
  <c r="S93" i="16"/>
  <c r="S92" i="16"/>
  <c r="S91" i="16"/>
  <c r="S90" i="16"/>
  <c r="S89" i="16"/>
  <c r="S88" i="16"/>
  <c r="S87" i="16"/>
  <c r="S86" i="16"/>
  <c r="S85" i="16"/>
  <c r="S84" i="16"/>
  <c r="S83" i="16"/>
  <c r="S82" i="16"/>
  <c r="S81" i="16"/>
  <c r="S80" i="16"/>
  <c r="S79" i="16"/>
  <c r="S78" i="16"/>
  <c r="S77" i="16"/>
  <c r="S76" i="16"/>
  <c r="S75" i="16"/>
  <c r="S74" i="16"/>
  <c r="S73" i="16"/>
  <c r="S72" i="16"/>
  <c r="S63" i="16"/>
  <c r="R63" i="16"/>
  <c r="Q63" i="16"/>
  <c r="P63" i="16"/>
  <c r="O63" i="16"/>
  <c r="N63" i="16"/>
  <c r="M63" i="16"/>
  <c r="L63" i="16"/>
  <c r="K63" i="16"/>
  <c r="J63" i="16"/>
  <c r="I63" i="16"/>
  <c r="H63" i="16"/>
  <c r="G63" i="16"/>
  <c r="F63" i="16"/>
  <c r="T62" i="16"/>
  <c r="T61" i="16"/>
  <c r="T60" i="16"/>
  <c r="T59" i="16"/>
  <c r="T58" i="16"/>
  <c r="T57" i="16"/>
  <c r="T56" i="16"/>
  <c r="T55" i="16"/>
  <c r="T54" i="16"/>
  <c r="T53" i="16"/>
  <c r="T52" i="16"/>
  <c r="T51" i="16"/>
  <c r="T50" i="16"/>
  <c r="T49" i="16"/>
  <c r="T48" i="16"/>
  <c r="T47" i="16"/>
  <c r="T46" i="16"/>
  <c r="T45" i="16"/>
  <c r="T44" i="16"/>
  <c r="T43" i="16"/>
  <c r="T42" i="16"/>
  <c r="T41" i="16"/>
  <c r="T40" i="16"/>
  <c r="T39" i="16"/>
  <c r="T38" i="16"/>
  <c r="T37" i="16"/>
  <c r="T36" i="16"/>
  <c r="T35" i="16"/>
  <c r="T34" i="16"/>
  <c r="T63" i="16" l="1"/>
  <c r="S96" i="16"/>
  <c r="C12" i="4" l="1"/>
  <c r="C6" i="4"/>
  <c r="D11" i="4"/>
  <c r="O13" i="4" l="1"/>
  <c r="N13" i="4"/>
  <c r="E96" i="4" l="1"/>
  <c r="AG43" i="4"/>
  <c r="AG44" i="4"/>
  <c r="I96" i="4"/>
  <c r="AA96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H96" i="4"/>
  <c r="G96" i="4"/>
  <c r="F96" i="4"/>
  <c r="D96" i="4"/>
  <c r="AB95" i="4"/>
  <c r="AB94" i="4"/>
  <c r="AB93" i="4"/>
  <c r="AB92" i="4"/>
  <c r="AB91" i="4"/>
  <c r="AB90" i="4"/>
  <c r="AB89" i="4"/>
  <c r="AB88" i="4"/>
  <c r="AB87" i="4"/>
  <c r="AB86" i="4"/>
  <c r="AB85" i="4"/>
  <c r="AB84" i="4"/>
  <c r="AB83" i="4"/>
  <c r="AB82" i="4"/>
  <c r="AB81" i="4"/>
  <c r="AB80" i="4"/>
  <c r="AB79" i="4"/>
  <c r="AB78" i="4"/>
  <c r="AB77" i="4"/>
  <c r="AB76" i="4"/>
  <c r="AB75" i="4"/>
  <c r="D65" i="4"/>
  <c r="AF65" i="4"/>
  <c r="AE65" i="4"/>
  <c r="AD65" i="4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AG64" i="4"/>
  <c r="AG63" i="4"/>
  <c r="AG62" i="4"/>
  <c r="AG61" i="4"/>
  <c r="AG60" i="4"/>
  <c r="AG59" i="4"/>
  <c r="AG58" i="4"/>
  <c r="AG57" i="4"/>
  <c r="AG56" i="4"/>
  <c r="AG55" i="4"/>
  <c r="AG54" i="4"/>
  <c r="AG53" i="4"/>
  <c r="AG52" i="4"/>
  <c r="AG51" i="4"/>
  <c r="AG50" i="4"/>
  <c r="AG49" i="4"/>
  <c r="AG48" i="4"/>
  <c r="AG47" i="4"/>
  <c r="AG46" i="4"/>
  <c r="AG45" i="4"/>
  <c r="O3" i="4" l="1"/>
  <c r="AB96" i="4"/>
  <c r="AG65" i="4"/>
  <c r="J56" i="10" l="1"/>
  <c r="I56" i="10"/>
  <c r="G56" i="10"/>
  <c r="F56" i="10"/>
  <c r="K55" i="10"/>
  <c r="H55" i="10"/>
  <c r="K54" i="10"/>
  <c r="H54" i="10"/>
  <c r="K53" i="10"/>
  <c r="H53" i="10"/>
  <c r="K52" i="10"/>
  <c r="H52" i="10"/>
  <c r="K51" i="10"/>
  <c r="H51" i="10"/>
  <c r="K50" i="10"/>
  <c r="H50" i="10"/>
  <c r="K49" i="10"/>
  <c r="H49" i="10"/>
  <c r="K48" i="10"/>
  <c r="H48" i="10"/>
  <c r="K47" i="10"/>
  <c r="H47" i="10"/>
  <c r="K46" i="10"/>
  <c r="H46" i="10"/>
  <c r="K45" i="10"/>
  <c r="H45" i="10"/>
  <c r="K44" i="10"/>
  <c r="H44" i="10"/>
  <c r="K43" i="10"/>
  <c r="H43" i="10"/>
  <c r="K42" i="10"/>
  <c r="H42" i="10"/>
  <c r="K41" i="10"/>
  <c r="H41" i="10"/>
  <c r="K40" i="10"/>
  <c r="H40" i="10"/>
  <c r="K39" i="10"/>
  <c r="H39" i="10"/>
  <c r="K38" i="10"/>
  <c r="H38" i="10"/>
  <c r="K37" i="10"/>
  <c r="H37" i="10"/>
  <c r="K36" i="10"/>
  <c r="H36" i="10"/>
  <c r="K35" i="10"/>
  <c r="H35" i="10"/>
  <c r="K34" i="10"/>
  <c r="H34" i="10"/>
  <c r="K33" i="10"/>
  <c r="H33" i="10"/>
  <c r="K32" i="10"/>
  <c r="H32" i="10"/>
  <c r="K31" i="10"/>
  <c r="H31" i="10"/>
  <c r="K30" i="10"/>
  <c r="H30" i="10"/>
  <c r="K29" i="10"/>
  <c r="H29" i="10"/>
  <c r="K28" i="10"/>
  <c r="H28" i="10"/>
  <c r="K27" i="10"/>
  <c r="H27" i="10"/>
  <c r="K26" i="10"/>
  <c r="H26" i="10"/>
  <c r="R57" i="12"/>
  <c r="Q57" i="12"/>
  <c r="P57" i="12"/>
  <c r="O57" i="12"/>
  <c r="N57" i="12"/>
  <c r="M57" i="12"/>
  <c r="K57" i="12"/>
  <c r="J57" i="12"/>
  <c r="I57" i="12"/>
  <c r="H57" i="12"/>
  <c r="G57" i="12"/>
  <c r="F57" i="12"/>
  <c r="S56" i="12"/>
  <c r="L56" i="12"/>
  <c r="S55" i="12"/>
  <c r="L55" i="12"/>
  <c r="S54" i="12"/>
  <c r="L54" i="12"/>
  <c r="S53" i="12"/>
  <c r="L53" i="12"/>
  <c r="S52" i="12"/>
  <c r="L52" i="12"/>
  <c r="S51" i="12"/>
  <c r="L51" i="12"/>
  <c r="S50" i="12"/>
  <c r="L50" i="12"/>
  <c r="S49" i="12"/>
  <c r="L49" i="12"/>
  <c r="S48" i="12"/>
  <c r="L48" i="12"/>
  <c r="S47" i="12"/>
  <c r="L47" i="12"/>
  <c r="S46" i="12"/>
  <c r="L46" i="12"/>
  <c r="S45" i="12"/>
  <c r="L45" i="12"/>
  <c r="S44" i="12"/>
  <c r="L44" i="12"/>
  <c r="S43" i="12"/>
  <c r="L43" i="12"/>
  <c r="S42" i="12"/>
  <c r="L42" i="12"/>
  <c r="S41" i="12"/>
  <c r="L41" i="12"/>
  <c r="S40" i="12"/>
  <c r="L40" i="12"/>
  <c r="S39" i="12"/>
  <c r="L39" i="12"/>
  <c r="S38" i="12"/>
  <c r="L38" i="12"/>
  <c r="S37" i="12"/>
  <c r="L37" i="12"/>
  <c r="S36" i="12"/>
  <c r="L36" i="12"/>
  <c r="S35" i="12"/>
  <c r="L35" i="12"/>
  <c r="S34" i="12"/>
  <c r="L34" i="12"/>
  <c r="S33" i="12"/>
  <c r="L33" i="12"/>
  <c r="S32" i="12"/>
  <c r="L32" i="12"/>
  <c r="S31" i="12"/>
  <c r="L31" i="12"/>
  <c r="S30" i="12"/>
  <c r="L30" i="12"/>
  <c r="S29" i="12"/>
  <c r="L29" i="12"/>
  <c r="S28" i="12"/>
  <c r="L28" i="12"/>
  <c r="S27" i="12"/>
  <c r="L27" i="12"/>
  <c r="H56" i="10" l="1"/>
  <c r="K56" i="10"/>
  <c r="S57" i="12"/>
  <c r="L57" i="12"/>
  <c r="Q92" i="11" l="1"/>
  <c r="P92" i="11"/>
  <c r="O92" i="11"/>
  <c r="N92" i="11"/>
  <c r="M92" i="11"/>
  <c r="L92" i="11"/>
  <c r="K92" i="11"/>
  <c r="J92" i="11"/>
  <c r="I92" i="11"/>
  <c r="H92" i="11"/>
  <c r="G92" i="11"/>
  <c r="F92" i="11"/>
  <c r="R91" i="11"/>
  <c r="R90" i="11"/>
  <c r="R89" i="11"/>
  <c r="R88" i="11"/>
  <c r="R87" i="11"/>
  <c r="R86" i="11"/>
  <c r="R85" i="11"/>
  <c r="R84" i="11"/>
  <c r="R83" i="11"/>
  <c r="R82" i="11"/>
  <c r="R81" i="11"/>
  <c r="R80" i="11"/>
  <c r="R79" i="11"/>
  <c r="R78" i="11"/>
  <c r="R77" i="11"/>
  <c r="R76" i="11"/>
  <c r="R75" i="11"/>
  <c r="R74" i="11"/>
  <c r="R73" i="11"/>
  <c r="R72" i="11"/>
  <c r="R71" i="11"/>
  <c r="R70" i="11"/>
  <c r="R69" i="11"/>
  <c r="R68" i="11"/>
  <c r="R92" i="11" l="1"/>
  <c r="P59" i="11" l="1"/>
  <c r="O59" i="11"/>
  <c r="N59" i="11"/>
  <c r="M59" i="11"/>
  <c r="L59" i="11"/>
  <c r="K59" i="11"/>
  <c r="J59" i="11"/>
  <c r="I59" i="11"/>
  <c r="H59" i="11"/>
  <c r="G59" i="11"/>
  <c r="F59" i="11"/>
  <c r="Q58" i="11"/>
  <c r="Q57" i="11"/>
  <c r="Q56" i="11"/>
  <c r="Q55" i="11"/>
  <c r="Q54" i="11"/>
  <c r="Q53" i="11"/>
  <c r="Q52" i="11"/>
  <c r="Q51" i="11"/>
  <c r="Q50" i="11"/>
  <c r="Q49" i="11"/>
  <c r="Q48" i="11"/>
  <c r="Q47" i="11"/>
  <c r="Q46" i="11"/>
  <c r="Q45" i="11"/>
  <c r="Q44" i="11"/>
  <c r="Q43" i="11"/>
  <c r="Q42" i="11"/>
  <c r="Q41" i="11"/>
  <c r="Q40" i="11"/>
  <c r="Q39" i="11"/>
  <c r="Q38" i="11"/>
  <c r="Q37" i="11"/>
  <c r="Q36" i="11"/>
  <c r="Q35" i="11"/>
  <c r="Q34" i="11"/>
  <c r="Q33" i="11"/>
  <c r="Q32" i="11"/>
  <c r="Q31" i="11"/>
  <c r="Q30" i="11"/>
  <c r="Q59" i="11" l="1"/>
  <c r="E6" i="16"/>
  <c r="O16" i="13" l="1"/>
  <c r="M16" i="13"/>
  <c r="K16" i="13"/>
  <c r="I16" i="13"/>
  <c r="G16" i="13"/>
  <c r="N17" i="13"/>
  <c r="L17" i="13"/>
  <c r="J17" i="13"/>
  <c r="H17" i="13"/>
  <c r="F17" i="13"/>
  <c r="N16" i="13"/>
  <c r="L16" i="13"/>
  <c r="J16" i="13"/>
  <c r="H16" i="13"/>
  <c r="O17" i="13"/>
  <c r="M17" i="13"/>
  <c r="K17" i="13"/>
  <c r="I17" i="13"/>
  <c r="G17" i="13"/>
  <c r="S29" i="16"/>
  <c r="O29" i="16"/>
  <c r="K29" i="16"/>
  <c r="F29" i="16"/>
  <c r="P28" i="16"/>
  <c r="L28" i="16"/>
  <c r="H28" i="16"/>
  <c r="R29" i="16"/>
  <c r="N29" i="16"/>
  <c r="I29" i="16"/>
  <c r="S28" i="16"/>
  <c r="O28" i="16"/>
  <c r="K28" i="16"/>
  <c r="G28" i="16"/>
  <c r="Q29" i="16"/>
  <c r="M29" i="16"/>
  <c r="H29" i="16"/>
  <c r="R28" i="16"/>
  <c r="N28" i="16"/>
  <c r="J28" i="16"/>
  <c r="F28" i="16"/>
  <c r="P29" i="16"/>
  <c r="L29" i="16"/>
  <c r="G29" i="16"/>
  <c r="Q28" i="16"/>
  <c r="M28" i="16"/>
  <c r="I28" i="16"/>
  <c r="E6" i="2"/>
  <c r="J56" i="2"/>
  <c r="I56" i="2"/>
  <c r="G56" i="2"/>
  <c r="F56" i="2"/>
  <c r="K55" i="2"/>
  <c r="H55" i="2"/>
  <c r="K54" i="2"/>
  <c r="H54" i="2"/>
  <c r="K53" i="2"/>
  <c r="H53" i="2"/>
  <c r="K52" i="2"/>
  <c r="H52" i="2"/>
  <c r="K51" i="2"/>
  <c r="H51" i="2"/>
  <c r="K50" i="2"/>
  <c r="H50" i="2"/>
  <c r="K49" i="2"/>
  <c r="H49" i="2"/>
  <c r="K48" i="2"/>
  <c r="H48" i="2"/>
  <c r="K47" i="2"/>
  <c r="H47" i="2"/>
  <c r="K46" i="2"/>
  <c r="H46" i="2"/>
  <c r="K45" i="2"/>
  <c r="H45" i="2"/>
  <c r="K44" i="2"/>
  <c r="H44" i="2"/>
  <c r="K43" i="2"/>
  <c r="H43" i="2"/>
  <c r="K42" i="2"/>
  <c r="H42" i="2"/>
  <c r="K41" i="2"/>
  <c r="H41" i="2"/>
  <c r="K40" i="2"/>
  <c r="H40" i="2"/>
  <c r="K39" i="2"/>
  <c r="H39" i="2"/>
  <c r="K38" i="2"/>
  <c r="H38" i="2"/>
  <c r="K37" i="2"/>
  <c r="H37" i="2"/>
  <c r="K36" i="2"/>
  <c r="H36" i="2"/>
  <c r="K35" i="2"/>
  <c r="H35" i="2"/>
  <c r="K34" i="2"/>
  <c r="H34" i="2"/>
  <c r="K33" i="2"/>
  <c r="H33" i="2"/>
  <c r="K32" i="2"/>
  <c r="H32" i="2"/>
  <c r="K31" i="2"/>
  <c r="H31" i="2"/>
  <c r="K30" i="2"/>
  <c r="H30" i="2"/>
  <c r="K29" i="2"/>
  <c r="H29" i="2"/>
  <c r="K28" i="2"/>
  <c r="H28" i="2"/>
  <c r="K27" i="2"/>
  <c r="H27" i="2"/>
  <c r="K26" i="2"/>
  <c r="H26" i="2"/>
  <c r="K56" i="2" l="1"/>
  <c r="H56" i="2"/>
  <c r="E6" i="12" l="1"/>
  <c r="E6" i="11"/>
  <c r="H5" i="10"/>
  <c r="G22" i="10" l="1"/>
  <c r="F22" i="10"/>
  <c r="G23" i="10"/>
  <c r="F23" i="10"/>
  <c r="K18" i="12"/>
  <c r="G18" i="12"/>
  <c r="I17" i="12"/>
  <c r="J18" i="12"/>
  <c r="F18" i="12"/>
  <c r="H17" i="12"/>
  <c r="I18" i="12"/>
  <c r="K17" i="12"/>
  <c r="H18" i="12"/>
  <c r="J17" i="12"/>
  <c r="G17" i="12"/>
  <c r="F17" i="12"/>
  <c r="O24" i="11"/>
  <c r="K24" i="11"/>
  <c r="G24" i="11"/>
  <c r="O23" i="11"/>
  <c r="K23" i="11"/>
  <c r="G23" i="11"/>
  <c r="N24" i="11"/>
  <c r="J24" i="11"/>
  <c r="F24" i="11"/>
  <c r="N23" i="11"/>
  <c r="J23" i="11"/>
  <c r="Q24" i="11"/>
  <c r="M24" i="11"/>
  <c r="I24" i="11"/>
  <c r="Q23" i="11"/>
  <c r="M23" i="11"/>
  <c r="I23" i="11"/>
  <c r="P24" i="11"/>
  <c r="L24" i="11"/>
  <c r="H24" i="11"/>
  <c r="P23" i="11"/>
  <c r="L23" i="11"/>
  <c r="H23" i="11"/>
  <c r="F8" i="2"/>
  <c r="G8" i="2"/>
  <c r="G9" i="2" l="1"/>
  <c r="F9" i="2"/>
  <c r="O13" i="5" l="1"/>
  <c r="N13" i="5"/>
  <c r="P12" i="5"/>
  <c r="P11" i="5"/>
  <c r="P10" i="5"/>
  <c r="P9" i="5"/>
  <c r="P8" i="5"/>
  <c r="P79" i="13" l="1"/>
  <c r="L79" i="13"/>
  <c r="J79" i="13"/>
  <c r="N79" i="13"/>
  <c r="H79" i="13"/>
  <c r="R79" i="13"/>
  <c r="P13" i="5"/>
  <c r="Q8" i="5" s="1"/>
  <c r="Q9" i="5" l="1"/>
  <c r="Q11" i="5"/>
  <c r="Q7" i="5"/>
  <c r="Q10" i="5"/>
  <c r="Q12" i="5"/>
  <c r="Q13" i="5" l="1"/>
</calcChain>
</file>

<file path=xl/sharedStrings.xml><?xml version="1.0" encoding="utf-8"?>
<sst xmlns="http://schemas.openxmlformats.org/spreadsheetml/2006/main" count="1367" uniqueCount="297">
  <si>
    <t>FACULTAD</t>
  </si>
  <si>
    <t>COD</t>
  </si>
  <si>
    <t>PROGRAMA</t>
  </si>
  <si>
    <t>I SEMESTRE</t>
  </si>
  <si>
    <t>II SEMESTRE</t>
  </si>
  <si>
    <t>TOTAL</t>
  </si>
  <si>
    <t>Bellas Artes y Humanidades</t>
  </si>
  <si>
    <t>Licenciatura en Artes Visuales</t>
  </si>
  <si>
    <t>Licenciatura en Filosofía (Nocturno)</t>
  </si>
  <si>
    <t>Licenciatura en Música</t>
  </si>
  <si>
    <t>Ciencias Ambientales</t>
  </si>
  <si>
    <t>Administración del Medio Ambiente</t>
  </si>
  <si>
    <t>AG</t>
  </si>
  <si>
    <t>Técnico Profesional en Procesos del Turismo Sostenible (por ciclos propedéuticos)</t>
  </si>
  <si>
    <t>DT</t>
  </si>
  <si>
    <t>Ciencias Básicas</t>
  </si>
  <si>
    <t>Licenciatura en Matemáticas y Física</t>
  </si>
  <si>
    <t>Ciencias de la Educación</t>
  </si>
  <si>
    <t>Licenciatura en Comunicación e Informática Educativa</t>
  </si>
  <si>
    <t>DN</t>
  </si>
  <si>
    <t>Licenciatura en Español y Literatura (Nocturno)</t>
  </si>
  <si>
    <t>Licenciatura en Etnoeducación y Desarrollo Comunitario</t>
  </si>
  <si>
    <t>Licenciatura en Pedagogía Infantil</t>
  </si>
  <si>
    <t>AW</t>
  </si>
  <si>
    <t>Licenciatura en Pedagogía Infantil (CERES Mistrató - Risaralda)</t>
  </si>
  <si>
    <t>Ciencias de la Salud</t>
  </si>
  <si>
    <t>Ciencias del Deporte y la Recreación</t>
  </si>
  <si>
    <t>Fisioterapia y Kinesiología</t>
  </si>
  <si>
    <t>Medicina</t>
  </si>
  <si>
    <t>Medicina Veterinaria y Zootecnia</t>
  </si>
  <si>
    <t>Tecnología en Atención Prehospitalaria</t>
  </si>
  <si>
    <t>Ingeniería Industrial</t>
  </si>
  <si>
    <t>Ingeniería Industrial (Nocturno)</t>
  </si>
  <si>
    <t>Ingeniería Mecánica</t>
  </si>
  <si>
    <t>Ingenierías Eléctrica, Electrónica, Física y Ciencias de la Computación</t>
  </si>
  <si>
    <t>Ingeniería de Sistemas y Computación</t>
  </si>
  <si>
    <t>Ingeniería de Sistemas y Computación (Nocturno)</t>
  </si>
  <si>
    <t>Ingeniería Eléctrica</t>
  </si>
  <si>
    <t>Ingeniería Electrónica (Nocturno)</t>
  </si>
  <si>
    <t>Ingeniería Física</t>
  </si>
  <si>
    <t>Tecnologías</t>
  </si>
  <si>
    <t>Administración Industrial</t>
  </si>
  <si>
    <t>Química Industrial</t>
  </si>
  <si>
    <t>Técnico Profesional en Mecatrónica (por ciclos propedéuticos)</t>
  </si>
  <si>
    <t>DJ</t>
  </si>
  <si>
    <t>Técnico Profesional en Mecatrónica (por ciclos propedéuticos) en Articulación</t>
  </si>
  <si>
    <t>DL</t>
  </si>
  <si>
    <t>Tecnología Eléctrica</t>
  </si>
  <si>
    <t>Tecnología Industrial</t>
  </si>
  <si>
    <t>AC</t>
  </si>
  <si>
    <t>Tecnología Industrial (CERES Quinchía - Risaralda)</t>
  </si>
  <si>
    <t>Tecnología Mecánica</t>
  </si>
  <si>
    <t>Tecnología Química</t>
  </si>
  <si>
    <t>I</t>
  </si>
  <si>
    <t>II</t>
  </si>
  <si>
    <t>DEPARTAMENTO</t>
  </si>
  <si>
    <t>PROGRAMA ACADÉMICO</t>
  </si>
  <si>
    <t>CONVENCIONES</t>
  </si>
  <si>
    <t>Antioquia</t>
  </si>
  <si>
    <t>Arauca</t>
  </si>
  <si>
    <t>Caldas</t>
  </si>
  <si>
    <t>Cauca</t>
  </si>
  <si>
    <t>Cesar</t>
  </si>
  <si>
    <t>Cundinamarca</t>
  </si>
  <si>
    <t>Guaviare</t>
  </si>
  <si>
    <t>Huila</t>
  </si>
  <si>
    <t>Meta</t>
  </si>
  <si>
    <t>Nariño</t>
  </si>
  <si>
    <t>Putumayo</t>
  </si>
  <si>
    <t>Risaralda</t>
  </si>
  <si>
    <t>Tolima</t>
  </si>
  <si>
    <t>REGIÓN</t>
  </si>
  <si>
    <t>INSCRITOS</t>
  </si>
  <si>
    <t>MATRICULADOS</t>
  </si>
  <si>
    <t>%</t>
  </si>
  <si>
    <t>Amazonia</t>
  </si>
  <si>
    <t>Caquetá</t>
  </si>
  <si>
    <t>Centro-Oriente</t>
  </si>
  <si>
    <t>Boyacá</t>
  </si>
  <si>
    <t>Norte de Santander</t>
  </si>
  <si>
    <t>Santander</t>
  </si>
  <si>
    <t>Costa Atlántica</t>
  </si>
  <si>
    <t>La Guajira</t>
  </si>
  <si>
    <t>San Andrés y Providencia</t>
  </si>
  <si>
    <t>Sucre</t>
  </si>
  <si>
    <t>Occidente</t>
  </si>
  <si>
    <t>Chocó</t>
  </si>
  <si>
    <t>Quindío</t>
  </si>
  <si>
    <t>Orinoquía</t>
  </si>
  <si>
    <t>* La clasificación de las regiones se tomó del http://www.dssa.gov.co/</t>
  </si>
  <si>
    <t>CUPOS</t>
  </si>
  <si>
    <t>ADMITIDOS</t>
  </si>
  <si>
    <t>Técnico Profesional en Procesos del Turismo Sostenible (por ciclos propedéuticos) en Articulación</t>
  </si>
  <si>
    <t>Licenciatura en Español y Literatura (CERES Quinchía - Risaralda)</t>
  </si>
  <si>
    <t>Ingeniería en Mecatrónica (por ciclos propedéuticos)</t>
  </si>
  <si>
    <t>Técnico Profesional en Procesos Agroindustriales (por ciclos propedéuticos) en Articulación</t>
  </si>
  <si>
    <t>OFICIAL</t>
  </si>
  <si>
    <t>PRIVADO</t>
  </si>
  <si>
    <t>EDAD</t>
  </si>
  <si>
    <t>SEMESTRE I</t>
  </si>
  <si>
    <t>SEMESTRE II</t>
  </si>
  <si>
    <t>III</t>
  </si>
  <si>
    <t>IV</t>
  </si>
  <si>
    <t>V</t>
  </si>
  <si>
    <t>VI</t>
  </si>
  <si>
    <t>Licenciatura en Filosofía (Diurno)</t>
  </si>
  <si>
    <t>BH</t>
  </si>
  <si>
    <t>Licenciatura en Pedagogía Infantil (CERES Quinchía - Risaralda)</t>
  </si>
  <si>
    <t>AA</t>
  </si>
  <si>
    <t>Licenciatura en Etnoeducación y Desarrollo Comunitario (CERES Mistrató - Risaralda)</t>
  </si>
  <si>
    <t>AR</t>
  </si>
  <si>
    <t>Licenciatura en Pedagogía Infantil (Extensión San Andrés Islas)</t>
  </si>
  <si>
    <t>SA</t>
  </si>
  <si>
    <t>Ingeniería Industrial (Extensión San Andrés Islas)</t>
  </si>
  <si>
    <t>Ingeniería Mecánica (Nocturno)</t>
  </si>
  <si>
    <t>Química Industrial (Profesionalización)</t>
  </si>
  <si>
    <t>AB</t>
  </si>
  <si>
    <t>Tecnología Industrial (CERES Mistrató - Risaralda)</t>
  </si>
  <si>
    <t>AE</t>
  </si>
  <si>
    <t>Tecnología Industrial (CERES Pueblo Rico - Risaralda)</t>
  </si>
  <si>
    <t>AX</t>
  </si>
  <si>
    <t>Tecnología Industrial (CERES Puerto Carreño - Vichada)</t>
  </si>
  <si>
    <t>BD</t>
  </si>
  <si>
    <t>Ingeniería en Mecatrónica (por ciclos propedéuticos) (CERES Puerto Carreño - Vichada)</t>
  </si>
  <si>
    <t>TOTAL ANUAL</t>
  </si>
  <si>
    <t>Maestría en Administración Económica y Financiera</t>
  </si>
  <si>
    <t>Maestría en Comunicación Educativa</t>
  </si>
  <si>
    <t>Maestría en Educación</t>
  </si>
  <si>
    <t>Maestría en Enseñanza de la Matemática</t>
  </si>
  <si>
    <t>Maestría en Ingeniería Eléctrica</t>
  </si>
  <si>
    <t>DE</t>
  </si>
  <si>
    <t>Maestría en Ingeniería Mecánica</t>
  </si>
  <si>
    <t>DC</t>
  </si>
  <si>
    <t>Doctorado en Ciencias Ambientales (Convenio con la Universidad del Valle y la Universidad del Cauca)</t>
  </si>
  <si>
    <t>Especialización en Medicina Interna</t>
  </si>
  <si>
    <t>Especialización en Medicina Crítica y Cuidado Intensivo</t>
  </si>
  <si>
    <t>Maestría en Administración del Desarrollo Humano y Organizacional</t>
  </si>
  <si>
    <t>AY</t>
  </si>
  <si>
    <t>Maestría en Ingeniería de Sistemas y Computación</t>
  </si>
  <si>
    <t>DR</t>
  </si>
  <si>
    <t>Especialización en Gerencia del Deporte y la Recreación</t>
  </si>
  <si>
    <t>MASCULINO</t>
  </si>
  <si>
    <t>FEMENINO</t>
  </si>
  <si>
    <t>DY</t>
  </si>
  <si>
    <t>BN</t>
  </si>
  <si>
    <t>Tecnología Industrial (CERES Belén de Umbría - Risaralda)</t>
  </si>
  <si>
    <t>BK</t>
  </si>
  <si>
    <t>AO</t>
  </si>
  <si>
    <t>DB</t>
  </si>
  <si>
    <t>DV</t>
  </si>
  <si>
    <t>Maestría en Instrumentación Física</t>
  </si>
  <si>
    <t>Maestría en Biología Molecular y Biotecnología</t>
  </si>
  <si>
    <t>Maestría en Historia</t>
  </si>
  <si>
    <t>Especialización en Logística Empresarial</t>
  </si>
  <si>
    <t>Doctorado en Ciencias Biomédicas</t>
  </si>
  <si>
    <t>Doctorado en Ingeniería</t>
  </si>
  <si>
    <t>PREGRADO</t>
  </si>
  <si>
    <t>Bogotá D.C.</t>
  </si>
  <si>
    <t>Licenciatura en Lengua Inglesa</t>
  </si>
  <si>
    <t>Guainía</t>
  </si>
  <si>
    <t>Seleccione un programa académico de Pregrado</t>
  </si>
  <si>
    <t>Seleccione un Programa Académico de Pregrado</t>
  </si>
  <si>
    <t>Licenciatura en Pedagogía Infantil (CERES Puerto Caldas (Pereira) - Risaralda)</t>
  </si>
  <si>
    <t>Seleccione un Programa Académico de Posgrado</t>
  </si>
  <si>
    <t>Licenciatura en Música (Colombia Creativa)</t>
  </si>
  <si>
    <t>ESTUDIANTES DE PREGRADO MATRICULADOS POR PRIMERA VEZ POR GÉNERO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</si>
  <si>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Base de datos del centro de registro y control académico</t>
    </r>
  </si>
  <si>
    <t>ESTUDIANTES DE PREGRADO MATRICULADOS POR PRIMERA VEZ POR EDAD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</si>
  <si>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Base de datos del centro de registro y control académico</t>
    </r>
  </si>
  <si>
    <t>ESTUDIANTES DE PREGRADO MATRICULADOS POR PRIMERA VEZ POR ESTRATO</t>
  </si>
  <si>
    <t>ESTUDIANTES DE PREGRADO MATRICULADOS POR PRIMERA VEZ POR TIPO DE COLEGIO</t>
  </si>
  <si>
    <t>ESTUDIANTES DE PREGRADO MATRICULADOS POR PRIMERA VEZ POR DEPARTAMENTO DE PROCEDENCIA</t>
  </si>
  <si>
    <t>MATRICULADOS POR PRIMERA VEZ SEGÚN MECANISMOS DE EXCEPCIÓN</t>
  </si>
  <si>
    <t>MATRICULADOS EN PRIMER CURSO EN PROGRAMAS DE POSGRADO</t>
  </si>
  <si>
    <r>
      <rPr>
        <b/>
        <sz val="10"/>
        <rFont val="Calibri"/>
        <family val="2"/>
        <scheme val="minor"/>
      </rPr>
      <t>Nota:</t>
    </r>
    <r>
      <rPr>
        <sz val="10"/>
        <rFont val="Calibri"/>
        <family val="2"/>
        <scheme val="minor"/>
      </rPr>
      <t xml:space="preserve"> Las especializaciones medico - clínicas son tomadas como maestrías</t>
    </r>
  </si>
  <si>
    <t>ESTUDIANTES INSCRITOS, CUPOS, ADMITIDOS Y MATRICULADOS POR PROGRAMA ACADÉMICO</t>
  </si>
  <si>
    <t>25 +</t>
  </si>
  <si>
    <t>ESTUDIANTES MATRICULADOS POR PRIMERA VEZ SEGÚN EDAD (2012-I)</t>
  </si>
  <si>
    <t>ESTUDIANTES MATRICULADOS POR PRIMERA VEZ SEGÚN EDAD (2012-II)</t>
  </si>
  <si>
    <t>CÓDIGO PROGRAMA ACADÉMICO</t>
  </si>
  <si>
    <t>Amazonas</t>
  </si>
  <si>
    <t>Bogotá</t>
  </si>
  <si>
    <t>Bolívar</t>
  </si>
  <si>
    <t>Valle del Cauca</t>
  </si>
  <si>
    <t>MATRICULADOS POR PRIMERA EN PROGRAMAS DE PREGRADO VEZ SEGÚN DEPARTAMENTO Y PROGRAMA ACADÉMICO (2012-I)</t>
  </si>
  <si>
    <t>Córdoba</t>
  </si>
  <si>
    <t>Magdalena</t>
  </si>
  <si>
    <t>MATRICULADOS POR PRIMERA EN PROGRAMAS DE PREGRADO VEZ SEGÚN DEPARTAMENTO Y PROGRAMA ACADÉMICO (2012-II)</t>
  </si>
  <si>
    <t>Seleccione un Departamento</t>
  </si>
  <si>
    <t>Semestre I</t>
  </si>
  <si>
    <t>Semestre II</t>
  </si>
  <si>
    <t>CÓD</t>
  </si>
  <si>
    <t>ESTUDIANTES DE PREGRADO MATRICULADOS POR PRIMERA VEZ POR MUNICIPIO DE RISARALDA</t>
  </si>
  <si>
    <t>MUNICIPIO DE RISARALDA</t>
  </si>
  <si>
    <t>APIA</t>
  </si>
  <si>
    <t>BALBOA</t>
  </si>
  <si>
    <t>BELEN DE
UMBRIA</t>
  </si>
  <si>
    <t>DOSQUEBRADAS</t>
  </si>
  <si>
    <t>GUATICA</t>
  </si>
  <si>
    <t>LA
CELIA</t>
  </si>
  <si>
    <t>LA
VIRGINIA</t>
  </si>
  <si>
    <t>MARSELLA</t>
  </si>
  <si>
    <t>MISTRATO</t>
  </si>
  <si>
    <t>PEREIRA</t>
  </si>
  <si>
    <t>PUEBLO
RICO</t>
  </si>
  <si>
    <t>QUINCHIA</t>
  </si>
  <si>
    <t>SANTA ROSA
DE CABAL</t>
  </si>
  <si>
    <t>SANTUARIO</t>
  </si>
  <si>
    <t>MATRICULADOS POR PRIMERA VEZ SEGÚN MUNICIPIOS DE RISARALDA Y PROGRAMAS ACADÉMICOS (2012-I)</t>
  </si>
  <si>
    <t>MATRICULADOS POR PRIMERA VEZ SEGÚN MUNICIPIOS DE RISARALDA Y PROGRAMAS ACADÉMICOS (2012-II)</t>
  </si>
  <si>
    <t>MUNICIPIOS DE RISARALDA</t>
  </si>
  <si>
    <t>MATRICULADOS POR PRIMERA VEZ SEGÚN SU REGIÓN DE PROCEDENCIA</t>
  </si>
  <si>
    <t>RESUMEN MATRICULADOS POR REGIÓN DE PROCEDENCIA 2012</t>
  </si>
  <si>
    <t>PORCENTAJE DE
PARTICIPACION</t>
  </si>
  <si>
    <t>PRIMER
SEMESTRE</t>
  </si>
  <si>
    <t>SEGUNDO
SEMESTRE</t>
  </si>
  <si>
    <t>TOTAL
ANUAL</t>
  </si>
  <si>
    <t>SEGUNDO SEMESTRE DEL AÑO 2012</t>
  </si>
  <si>
    <t>PRIMER SEMESTRE DEL AÑO 2012</t>
  </si>
  <si>
    <t>CUADRO COMPARATIVO DE LA DEMANDA Y MATRICULA A NIVEL DEPARTAMENTAL 2012</t>
  </si>
  <si>
    <t>N°</t>
  </si>
  <si>
    <t>TOTAL
REGIÓN</t>
  </si>
  <si>
    <t>Amazonía</t>
  </si>
  <si>
    <t>Atlántico</t>
  </si>
  <si>
    <t>MATRICULADOS POR PRIMERA VEZ SEGÚN MECANISMOS DE EXCEPCIÓN (2012-I)</t>
  </si>
  <si>
    <t>TIPO DE EXCEPCIÓN</t>
  </si>
  <si>
    <t>COMUNIDAD
INDIGENA</t>
  </si>
  <si>
    <t>DEPORTISTAS DE
ALTO RENDIMIENTO</t>
  </si>
  <si>
    <t>DESPLAZADO</t>
  </si>
  <si>
    <t>NEGRITUDES</t>
  </si>
  <si>
    <t>MATRICULADOS POR PRIMERA VEZ SEGÚN MECANISMOS DE EXCEPCIÓN (2012-II)</t>
  </si>
  <si>
    <t>NIVEL</t>
  </si>
  <si>
    <t>Doctorado</t>
  </si>
  <si>
    <t>TOTAL DOCTORADO</t>
  </si>
  <si>
    <t>Maestría</t>
  </si>
  <si>
    <t>Especialización en Psiquiatría</t>
  </si>
  <si>
    <t>Maestría en Ecotecnología</t>
  </si>
  <si>
    <t>DM</t>
  </si>
  <si>
    <t>Maestría en Filosofía</t>
  </si>
  <si>
    <t>Maestría en Investigación Operativa y Estadística</t>
  </si>
  <si>
    <t>TOTAL MAESTRÍA</t>
  </si>
  <si>
    <t>Especialización</t>
  </si>
  <si>
    <t>Especialización en Gerencia en Sistemas de Salud</t>
  </si>
  <si>
    <t>Especialización en Gestión de la Calidad y Normalización Técnica</t>
  </si>
  <si>
    <t>DX</t>
  </si>
  <si>
    <t>Especialización en Teoría de la Múscia</t>
  </si>
  <si>
    <t>TOTAL ESPECIALIZACIÓN</t>
  </si>
  <si>
    <t>TOTAL GENERAL</t>
  </si>
  <si>
    <r>
      <rPr>
        <b/>
        <sz val="10"/>
        <color theme="1"/>
        <rFont val="Calibri"/>
        <family val="2"/>
        <scheme val="minor"/>
      </rPr>
      <t xml:space="preserve">Fuente: </t>
    </r>
    <r>
      <rPr>
        <sz val="10"/>
        <color theme="1"/>
        <rFont val="Calibri"/>
        <family val="2"/>
        <scheme val="minor"/>
      </rPr>
      <t>Base de datos del centro de registro y control académico</t>
    </r>
  </si>
  <si>
    <t>POSTGRADO</t>
  </si>
  <si>
    <t>TENDENCIA MATRICULADOS POR PRIMERA VEZ EN PROGRAMAS DE PREGRADO (2003-2012)</t>
  </si>
  <si>
    <r>
      <t>Fuente:</t>
    </r>
    <r>
      <rPr>
        <sz val="10"/>
        <rFont val="Calibri"/>
        <family val="2"/>
        <scheme val="minor"/>
      </rPr>
      <t xml:space="preserve"> base de datos del centro de registro y control académico</t>
    </r>
  </si>
  <si>
    <t>TENDENCIA PREGRADO</t>
  </si>
  <si>
    <r>
      <t>NOTA:</t>
    </r>
    <r>
      <rPr>
        <sz val="10"/>
        <rFont val="Calibri"/>
        <family val="2"/>
        <scheme val="minor"/>
      </rPr>
      <t xml:space="preserve"> los programas académicos en cuyos casos, el número de matriculados supera el número de inscritos, se debe a que algunos estudiantes escogieron dicho programa como segunda opción al momento de realizar su inscripción. Para mayor información consultar el reglamento estudiantil en el capitulo III: Admisiones.</t>
    </r>
  </si>
  <si>
    <t>PRUEBAS ANTIGUAS</t>
  </si>
  <si>
    <t>PRUEBAS NUEVAS</t>
  </si>
  <si>
    <t>PUNTAJE</t>
  </si>
  <si>
    <t>DESVIACIÓN
ESTÁNDAR</t>
  </si>
  <si>
    <t>COEFICIENTE
DE VARIACIÓN</t>
  </si>
  <si>
    <t>PROMEDIO PUNTAJE DE PRUEBAS ICFES. ESTUDIANTES MATRICULADOS POR PRIMERA VEZ</t>
  </si>
  <si>
    <t>PROMEDIO PUNTAJE DE LAS PRUEBAS ICFES DE LOS ESTUDIANTES MATRICULADOS POR PRIMERA VEZ POR PROGRAMA ACADÉMICO (2012-I)</t>
  </si>
  <si>
    <t>PROMEDIO PUNTAJE DE LAS PRUEBAS ICFES DE LOS ESTUDIANTES MATRICULADOS POR PRIMERA VEZ POR PROGRAMA ACADÉMICO (2012-II)</t>
  </si>
  <si>
    <t>TENDENCIA MATRICULADOS POR PRIMERA VEZ EN PROGRAMAS DE POSGRADO (2004-2012)</t>
  </si>
  <si>
    <t>Especialización en Teoría de la Música</t>
  </si>
  <si>
    <t>BM</t>
  </si>
  <si>
    <t>Maestría en Estética y Creación</t>
  </si>
  <si>
    <t>Maestría en Literatura</t>
  </si>
  <si>
    <t>LT</t>
  </si>
  <si>
    <t>Maestría en Literatura (Extensión Ibagué - Tolima, en convenio con la Universidad del Tolima)</t>
  </si>
  <si>
    <t>Especialización en Gestión Ambiental Local</t>
  </si>
  <si>
    <t>Especialización en Gestión Ambiental Local (Extensión Pasto - Nariño)</t>
  </si>
  <si>
    <t>Maestría en Biología Vegetal</t>
  </si>
  <si>
    <t>DU</t>
  </si>
  <si>
    <t>Maestría en Ciencias Ambientales</t>
  </si>
  <si>
    <t>Doctorado en Ciencias de la Educación, Área Pensamiento Educativo y Comunicación</t>
  </si>
  <si>
    <t>Especialización en Docencia Universitaria</t>
  </si>
  <si>
    <t>Maestría en Comunicación Educativa (Extensión Medellín - Antioquia)</t>
  </si>
  <si>
    <t>Maestría en Lingüística</t>
  </si>
  <si>
    <t>Especialización en Biología Molecular y Biotecnología</t>
  </si>
  <si>
    <t>Especialización en Gerencia en Prevención y Atención de Desastres</t>
  </si>
  <si>
    <t>Especialización en Intervención Integral en Discapacidad Motriz</t>
  </si>
  <si>
    <t>RI</t>
  </si>
  <si>
    <t>Especialización en Radiología e Imágenes Diagnósticas</t>
  </si>
  <si>
    <t>AT</t>
  </si>
  <si>
    <t>Especialización en Electrónica Digital</t>
  </si>
  <si>
    <t>AZ</t>
  </si>
  <si>
    <t>Especialización en Redes de Datos</t>
  </si>
  <si>
    <t>Especialización en Administración del Desarrollo Humano</t>
  </si>
  <si>
    <t>Especialización en Gestión de la Calidad y Normalización Técnica (Extensión Armenia - Quindío)</t>
  </si>
  <si>
    <t>AF</t>
  </si>
  <si>
    <t>Maestría en Administración Económica y Financiera (Extensión Tunja - Boyacá)</t>
  </si>
  <si>
    <t>AS</t>
  </si>
  <si>
    <t>Maestría en Sistemas Integrados de Gestión de la Calidad</t>
  </si>
  <si>
    <t>Maestría en Sistemas Automáticos de Producción</t>
  </si>
  <si>
    <t>Tecnología</t>
  </si>
  <si>
    <t>TOTAL AÑO</t>
  </si>
  <si>
    <t>TENDENCIA POSGRADO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</si>
</sst>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2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0"/>
      <color theme="10"/>
      <name val="Calibri"/>
      <family val="2"/>
    </font>
    <font>
      <sz val="10"/>
      <color theme="1"/>
      <name val="Calibri"/>
      <family val="2"/>
    </font>
    <font>
      <b/>
      <sz val="20"/>
      <color theme="0"/>
      <name val="Calibri"/>
      <family val="2"/>
      <scheme val="minor"/>
    </font>
    <font>
      <sz val="20"/>
      <name val="Calibri"/>
      <family val="2"/>
      <scheme val="minor"/>
    </font>
    <font>
      <sz val="2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9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theme="4" tint="0.7999816888943144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/>
  </cellStyleXfs>
  <cellXfs count="288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3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3" fontId="4" fillId="2" borderId="0" xfId="0" applyNumberFormat="1" applyFont="1" applyFill="1" applyAlignment="1">
      <alignment vertical="center"/>
    </xf>
    <xf numFmtId="3" fontId="4" fillId="2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12" fillId="5" borderId="0" xfId="1" applyFont="1" applyFill="1" applyAlignment="1" applyProtection="1">
      <alignment vertical="center" wrapText="1"/>
    </xf>
    <xf numFmtId="0" fontId="13" fillId="5" borderId="0" xfId="0" applyFont="1" applyFill="1" applyAlignment="1">
      <alignment vertical="center" wrapText="1"/>
    </xf>
    <xf numFmtId="0" fontId="13" fillId="5" borderId="0" xfId="0" applyFont="1" applyFill="1" applyAlignment="1">
      <alignment vertical="center"/>
    </xf>
    <xf numFmtId="0" fontId="12" fillId="5" borderId="0" xfId="1" applyFont="1" applyFill="1" applyAlignment="1" applyProtection="1">
      <alignment horizontal="left" vertical="center" wrapText="1"/>
    </xf>
    <xf numFmtId="0" fontId="12" fillId="5" borderId="0" xfId="1" applyFont="1" applyFill="1" applyAlignment="1" applyProtection="1">
      <alignment vertical="center"/>
    </xf>
    <xf numFmtId="0" fontId="6" fillId="3" borderId="11" xfId="0" applyFont="1" applyFill="1" applyBorder="1" applyProtection="1"/>
    <xf numFmtId="0" fontId="6" fillId="3" borderId="12" xfId="0" applyFont="1" applyFill="1" applyBorder="1" applyProtection="1"/>
    <xf numFmtId="0" fontId="6" fillId="3" borderId="13" xfId="0" applyFont="1" applyFill="1" applyBorder="1" applyProtection="1"/>
    <xf numFmtId="0" fontId="6" fillId="3" borderId="14" xfId="0" applyFont="1" applyFill="1" applyBorder="1" applyProtection="1"/>
    <xf numFmtId="0" fontId="8" fillId="3" borderId="0" xfId="0" applyFont="1" applyFill="1" applyBorder="1" applyAlignment="1" applyProtection="1">
      <alignment horizontal="center"/>
    </xf>
    <xf numFmtId="0" fontId="6" fillId="3" borderId="15" xfId="0" applyFont="1" applyFill="1" applyBorder="1" applyProtection="1"/>
    <xf numFmtId="0" fontId="6" fillId="3" borderId="0" xfId="0" applyFont="1" applyFill="1" applyBorder="1" applyProtection="1"/>
    <xf numFmtId="0" fontId="6" fillId="3" borderId="16" xfId="0" applyFont="1" applyFill="1" applyBorder="1" applyProtection="1"/>
    <xf numFmtId="0" fontId="6" fillId="3" borderId="17" xfId="0" applyFont="1" applyFill="1" applyBorder="1" applyProtection="1"/>
    <xf numFmtId="0" fontId="6" fillId="3" borderId="18" xfId="0" applyFont="1" applyFill="1" applyBorder="1" applyProtection="1"/>
    <xf numFmtId="0" fontId="4" fillId="5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4" fillId="5" borderId="0" xfId="0" applyFont="1" applyFill="1" applyBorder="1" applyAlignment="1">
      <alignment vertical="center" wrapText="1"/>
    </xf>
    <xf numFmtId="0" fontId="15" fillId="5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/>
    </xf>
    <xf numFmtId="3" fontId="10" fillId="5" borderId="2" xfId="0" applyNumberFormat="1" applyFont="1" applyFill="1" applyBorder="1" applyAlignment="1">
      <alignment horizontal="center" vertical="center"/>
    </xf>
    <xf numFmtId="3" fontId="10" fillId="5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7" fillId="5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4" fillId="5" borderId="0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11" fillId="5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165" fontId="4" fillId="0" borderId="0" xfId="4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165" fontId="4" fillId="0" borderId="0" xfId="4" applyNumberFormat="1" applyFont="1"/>
    <xf numFmtId="165" fontId="4" fillId="0" borderId="0" xfId="0" applyNumberFormat="1" applyFont="1" applyAlignment="1">
      <alignment horizontal="center" vertical="center"/>
    </xf>
    <xf numFmtId="0" fontId="7" fillId="5" borderId="0" xfId="0" applyFont="1" applyFill="1"/>
    <xf numFmtId="0" fontId="4" fillId="3" borderId="0" xfId="0" applyFont="1" applyFill="1"/>
    <xf numFmtId="0" fontId="9" fillId="0" borderId="0" xfId="0" applyFont="1" applyAlignment="1"/>
    <xf numFmtId="0" fontId="5" fillId="0" borderId="0" xfId="0" applyFont="1" applyAlignment="1"/>
    <xf numFmtId="0" fontId="4" fillId="0" borderId="0" xfId="0" applyFont="1" applyFill="1" applyBorder="1" applyAlignment="1">
      <alignment horizontal="left" vertical="center"/>
    </xf>
    <xf numFmtId="0" fontId="6" fillId="5" borderId="0" xfId="0" applyFont="1" applyFill="1" applyAlignment="1">
      <alignment vertical="center"/>
    </xf>
    <xf numFmtId="0" fontId="6" fillId="5" borderId="0" xfId="0" applyFont="1" applyFill="1" applyAlignment="1">
      <alignment horizontal="center"/>
    </xf>
    <xf numFmtId="0" fontId="6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 vertical="center"/>
    </xf>
    <xf numFmtId="0" fontId="6" fillId="5" borderId="0" xfId="0" applyFont="1" applyFill="1"/>
    <xf numFmtId="0" fontId="5" fillId="0" borderId="0" xfId="0" applyFont="1" applyAlignment="1">
      <alignment horizontal="center"/>
    </xf>
    <xf numFmtId="0" fontId="4" fillId="0" borderId="1" xfId="2" applyFont="1" applyBorder="1" applyAlignment="1">
      <alignment horizontal="left" vertical="center" wrapText="1"/>
    </xf>
    <xf numFmtId="3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left" vertical="center"/>
    </xf>
    <xf numFmtId="3" fontId="4" fillId="0" borderId="5" xfId="2" applyNumberFormat="1" applyFont="1" applyBorder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/>
    </xf>
    <xf numFmtId="0" fontId="4" fillId="3" borderId="0" xfId="0" applyNumberFormat="1" applyFont="1" applyFill="1" applyBorder="1"/>
    <xf numFmtId="0" fontId="4" fillId="0" borderId="0" xfId="0" applyFont="1" applyFill="1" applyAlignment="1">
      <alignment vertical="center"/>
    </xf>
    <xf numFmtId="0" fontId="16" fillId="5" borderId="0" xfId="0" applyFont="1" applyFill="1" applyAlignment="1">
      <alignment vertical="center"/>
    </xf>
    <xf numFmtId="0" fontId="7" fillId="5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7" fillId="5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5" borderId="1" xfId="0" quotePrefix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9" fillId="0" borderId="1" xfId="0" applyFont="1" applyBorder="1" applyAlignment="1">
      <alignment horizontal="justify" vertical="center" wrapText="1"/>
    </xf>
    <xf numFmtId="3" fontId="4" fillId="0" borderId="6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/>
    </xf>
    <xf numFmtId="3" fontId="10" fillId="6" borderId="1" xfId="0" applyNumberFormat="1" applyFont="1" applyFill="1" applyBorder="1" applyAlignment="1">
      <alignment horizontal="center" vertical="center"/>
    </xf>
    <xf numFmtId="0" fontId="20" fillId="5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18" fillId="0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8" fillId="5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0" fillId="5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9" fillId="2" borderId="0" xfId="0" applyFont="1" applyFill="1" applyAlignment="1">
      <alignment vertical="center" wrapText="1"/>
    </xf>
    <xf numFmtId="0" fontId="4" fillId="0" borderId="0" xfId="2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0" fontId="10" fillId="5" borderId="1" xfId="2" applyFont="1" applyFill="1" applyBorder="1" applyAlignment="1">
      <alignment horizontal="center" vertical="center"/>
    </xf>
    <xf numFmtId="0" fontId="10" fillId="5" borderId="1" xfId="2" applyFont="1" applyFill="1" applyBorder="1" applyAlignment="1">
      <alignment horizontal="center" vertical="center" wrapText="1"/>
    </xf>
    <xf numFmtId="3" fontId="10" fillId="5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65" fontId="5" fillId="0" borderId="2" xfId="4" applyNumberFormat="1" applyFont="1" applyFill="1" applyBorder="1" applyAlignment="1">
      <alignment horizontal="center" vertical="center"/>
    </xf>
    <xf numFmtId="165" fontId="5" fillId="0" borderId="1" xfId="4" applyNumberFormat="1" applyFont="1" applyFill="1" applyBorder="1" applyAlignment="1">
      <alignment horizontal="center" vertical="center"/>
    </xf>
    <xf numFmtId="165" fontId="10" fillId="5" borderId="2" xfId="4" applyNumberFormat="1" applyFont="1" applyFill="1" applyBorder="1" applyAlignment="1">
      <alignment horizontal="center" vertical="center"/>
    </xf>
    <xf numFmtId="165" fontId="10" fillId="5" borderId="1" xfId="4" applyNumberFormat="1" applyFont="1" applyFill="1" applyBorder="1" applyAlignment="1">
      <alignment horizontal="center" vertical="center"/>
    </xf>
    <xf numFmtId="0" fontId="10" fillId="5" borderId="2" xfId="2" applyFont="1" applyFill="1" applyBorder="1" applyAlignment="1">
      <alignment horizontal="center" vertical="center" wrapText="1"/>
    </xf>
    <xf numFmtId="3" fontId="4" fillId="0" borderId="2" xfId="2" applyNumberFormat="1" applyFont="1" applyBorder="1" applyAlignment="1">
      <alignment horizontal="center" vertical="center"/>
    </xf>
    <xf numFmtId="3" fontId="10" fillId="5" borderId="2" xfId="2" applyNumberFormat="1" applyFont="1" applyFill="1" applyBorder="1" applyAlignment="1">
      <alignment horizontal="center" vertical="center"/>
    </xf>
    <xf numFmtId="0" fontId="10" fillId="5" borderId="3" xfId="2" applyFont="1" applyFill="1" applyBorder="1" applyAlignment="1">
      <alignment horizontal="center" vertical="center" wrapText="1"/>
    </xf>
    <xf numFmtId="9" fontId="10" fillId="5" borderId="3" xfId="4" applyFont="1" applyFill="1" applyBorder="1" applyAlignment="1">
      <alignment horizontal="center" vertical="center"/>
    </xf>
    <xf numFmtId="165" fontId="5" fillId="0" borderId="3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10" fillId="5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3" fontId="10" fillId="5" borderId="1" xfId="0" applyNumberFormat="1" applyFont="1" applyFill="1" applyBorder="1" applyAlignment="1">
      <alignment horizontal="center" vertical="center" wrapText="1"/>
    </xf>
    <xf numFmtId="3" fontId="10" fillId="5" borderId="2" xfId="0" applyNumberFormat="1" applyFont="1" applyFill="1" applyBorder="1" applyAlignment="1">
      <alignment horizontal="center" vertical="center" wrapText="1"/>
    </xf>
    <xf numFmtId="3" fontId="10" fillId="5" borderId="3" xfId="0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1" fillId="0" borderId="0" xfId="0" applyFont="1"/>
    <xf numFmtId="0" fontId="4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20" fillId="5" borderId="0" xfId="0" applyFont="1" applyFill="1"/>
    <xf numFmtId="0" fontId="18" fillId="0" borderId="0" xfId="0" applyFont="1"/>
    <xf numFmtId="0" fontId="10" fillId="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65" fontId="5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65" fontId="5" fillId="0" borderId="2" xfId="4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3" fillId="5" borderId="20" xfId="0" applyFont="1" applyFill="1" applyBorder="1" applyAlignment="1">
      <alignment horizontal="center" vertical="center" wrapText="1"/>
    </xf>
    <xf numFmtId="0" fontId="23" fillId="5" borderId="21" xfId="0" applyFont="1" applyFill="1" applyBorder="1" applyAlignment="1">
      <alignment horizontal="center" vertical="center" wrapText="1"/>
    </xf>
    <xf numFmtId="0" fontId="23" fillId="5" borderId="22" xfId="0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10" fillId="5" borderId="2" xfId="0" applyNumberFormat="1" applyFont="1" applyFill="1" applyBorder="1" applyAlignment="1">
      <alignment horizontal="center" vertical="center"/>
    </xf>
    <xf numFmtId="3" fontId="10" fillId="5" borderId="6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 wrapText="1"/>
    </xf>
    <xf numFmtId="0" fontId="5" fillId="4" borderId="26" xfId="0" applyFont="1" applyFill="1" applyBorder="1" applyAlignment="1">
      <alignment horizontal="left" vertical="center" wrapText="1"/>
    </xf>
    <xf numFmtId="0" fontId="5" fillId="4" borderId="27" xfId="0" applyFont="1" applyFill="1" applyBorder="1" applyAlignment="1">
      <alignment horizontal="left" vertical="center" wrapText="1"/>
    </xf>
    <xf numFmtId="0" fontId="5" fillId="4" borderId="28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0" fillId="5" borderId="5" xfId="0" applyFont="1" applyFill="1" applyBorder="1" applyAlignment="1">
      <alignment horizontal="center" vertical="center"/>
    </xf>
  </cellXfs>
  <cellStyles count="6">
    <cellStyle name="Hipervínculo" xfId="1" builtinId="8"/>
    <cellStyle name="Normal" xfId="0" builtinId="0"/>
    <cellStyle name="Normal 2" xfId="2"/>
    <cellStyle name="Normal 3" xfId="3"/>
    <cellStyle name="Porcentaje" xfId="4" builtinId="5"/>
    <cellStyle name="Porcentual 3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6488923150340471E-2"/>
          <c:y val="6.4929717118693497E-2"/>
          <c:w val="0.81053117967226362"/>
          <c:h val="0.8045231043367285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Pre_Genero!$F$7</c:f>
              <c:strCache>
                <c:ptCount val="1"/>
                <c:pt idx="0">
                  <c:v>MASCULINO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1216389244558317E-3"/>
                  <c:y val="-2.506264674969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0243277848911663E-2"/>
                  <c:y val="-2.4242414987386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Pre_Genero!$E$8:$E$9</c:f>
              <c:strCache>
                <c:ptCount val="2"/>
                <c:pt idx="0">
                  <c:v>SEMESTRE I</c:v>
                </c:pt>
                <c:pt idx="1">
                  <c:v>SEMESTRE II</c:v>
                </c:pt>
              </c:strCache>
            </c:strRef>
          </c:cat>
          <c:val>
            <c:numRef>
              <c:f>Pre_Genero!$F$8:$F$9</c:f>
              <c:numCache>
                <c:formatCode>General</c:formatCode>
                <c:ptCount val="2"/>
                <c:pt idx="0">
                  <c:v>32</c:v>
                </c:pt>
                <c:pt idx="1">
                  <c:v>37</c:v>
                </c:pt>
              </c:numCache>
            </c:numRef>
          </c:val>
        </c:ser>
        <c:ser>
          <c:idx val="1"/>
          <c:order val="1"/>
          <c:tx>
            <c:strRef>
              <c:f>Pre_Genero!$G$7</c:f>
              <c:strCache>
                <c:ptCount val="1"/>
                <c:pt idx="0">
                  <c:v>FEMENINO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243277848911663E-2"/>
                  <c:y val="-4.3636346977295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0243277848911663E-2"/>
                  <c:y val="-3.508770544956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 cap="all" spc="0">
                    <a:ln w="9000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>
                      <a:reflection blurRad="12700" stA="28000" endPos="45000" dist="1000" dir="5400000" sy="-100000" algn="bl" rotWithShape="0"/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Pre_Genero!$E$8:$E$9</c:f>
              <c:strCache>
                <c:ptCount val="2"/>
                <c:pt idx="0">
                  <c:v>SEMESTRE I</c:v>
                </c:pt>
                <c:pt idx="1">
                  <c:v>SEMESTRE II</c:v>
                </c:pt>
              </c:strCache>
            </c:strRef>
          </c:cat>
          <c:val>
            <c:numRef>
              <c:f>Pre_Genero!$G$8:$G$9</c:f>
              <c:numCache>
                <c:formatCode>General</c:formatCode>
                <c:ptCount val="2"/>
                <c:pt idx="0">
                  <c:v>45</c:v>
                </c:pt>
                <c:pt idx="1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01208832"/>
        <c:axId val="344830464"/>
        <c:axId val="0"/>
      </c:bar3DChart>
      <c:catAx>
        <c:axId val="4012088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344830464"/>
        <c:crosses val="autoZero"/>
        <c:auto val="1"/>
        <c:lblAlgn val="ctr"/>
        <c:lblOffset val="100"/>
        <c:noMultiLvlLbl val="0"/>
      </c:catAx>
      <c:valAx>
        <c:axId val="344830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es-CO" sz="1200" b="1" i="0" u="none" strike="noStrike" kern="1200" cap="all" spc="0" baseline="0">
                <a:ln w="9000" cmpd="sng">
                  <a:solidFill>
                    <a:srgbClr val="877F6C">
                      <a:shade val="50000"/>
                      <a:satMod val="120000"/>
                    </a:srgbClr>
                  </a:solidFill>
                  <a:prstDash val="solid"/>
                </a:ln>
                <a:gradFill>
                  <a:gsLst>
                    <a:gs pos="0">
                      <a:srgbClr val="877F6C">
                        <a:shade val="20000"/>
                        <a:satMod val="245000"/>
                      </a:srgbClr>
                    </a:gs>
                    <a:gs pos="43000">
                      <a:srgbClr val="877F6C">
                        <a:satMod val="255000"/>
                      </a:srgbClr>
                    </a:gs>
                    <a:gs pos="48000">
                      <a:srgbClr val="877F6C">
                        <a:shade val="85000"/>
                        <a:satMod val="255000"/>
                      </a:srgbClr>
                    </a:gs>
                    <a:gs pos="100000">
                      <a:srgbClr val="877F6C">
                        <a:shade val="20000"/>
                        <a:satMod val="245000"/>
                      </a:srgb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12088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2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200" b="1" cap="all" spc="0">
                <a:ln w="9000" cmpd="sng">
                  <a:solidFill>
                    <a:schemeClr val="accent2"/>
                  </a:solidFill>
                  <a:prstDash val="solid"/>
                </a:ln>
                <a:solidFill>
                  <a:schemeClr val="accent2"/>
                </a:soli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</c:legendEntry>
      <c:layout>
        <c:manualLayout>
          <c:xMode val="edge"/>
          <c:yMode val="edge"/>
          <c:x val="0.81192973955178682"/>
          <c:y val="7.3414212112374838E-2"/>
          <c:w val="0.17320999210762991"/>
          <c:h val="0.2036951492174589"/>
        </c:manualLayout>
      </c:layout>
      <c:overlay val="0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2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4.677636657646897E-2"/>
          <c:y val="6.5248566151453288E-2"/>
          <c:w val="0.94957914541618738"/>
          <c:h val="0.70157402546903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Tendencia_Pos!$E$16</c:f>
              <c:strCache>
                <c:ptCount val="1"/>
                <c:pt idx="0">
                  <c:v>SEMESTRE I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127966976264177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7519779841762276E-3"/>
                  <c:y val="-9.053393356814216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7519779841762276E-3"/>
                  <c:y val="-9.053393356814216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7519779841762276E-3"/>
                  <c:y val="-9.053393356814216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Tendencia_Pos!$F$15:$N$15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Tendencia_Pos!$F$16:$N$16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Tendencia_Pos!$E$17</c:f>
              <c:strCache>
                <c:ptCount val="1"/>
                <c:pt idx="0">
                  <c:v>SEMESTRE II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8.25593395252837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12796697626418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12796697626418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7519779841760762E-3"/>
                  <c:y val="5.55555312530484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6616177621760126E-3"/>
                  <c:y val="-1.1410318718145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751977984176126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12796697626418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 cap="all" spc="0">
                    <a:ln w="9000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>
                      <a:reflection blurRad="12700" stA="28000" endPos="45000" dist="1000" dir="5400000" sy="-100000" algn="bl" rotWithShape="0"/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Tendencia_Pos!$F$15:$N$15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Tendencia_Pos!$F$17:$N$17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67384064"/>
        <c:axId val="367620032"/>
        <c:axId val="0"/>
      </c:bar3DChart>
      <c:catAx>
        <c:axId val="36738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367620032"/>
        <c:crosses val="autoZero"/>
        <c:auto val="1"/>
        <c:lblAlgn val="ctr"/>
        <c:lblOffset val="100"/>
        <c:noMultiLvlLbl val="0"/>
      </c:catAx>
      <c:valAx>
        <c:axId val="367620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es-CO" sz="1100" b="1" i="0" u="none" strike="noStrike" kern="1200" cap="all" spc="0" baseline="0">
                <a:ln w="9000" cmpd="sng">
                  <a:solidFill>
                    <a:srgbClr val="877F6C">
                      <a:shade val="50000"/>
                      <a:satMod val="120000"/>
                    </a:srgbClr>
                  </a:solidFill>
                  <a:prstDash val="solid"/>
                </a:ln>
                <a:gradFill>
                  <a:gsLst>
                    <a:gs pos="0">
                      <a:srgbClr val="877F6C">
                        <a:shade val="20000"/>
                        <a:satMod val="245000"/>
                      </a:srgbClr>
                    </a:gs>
                    <a:gs pos="43000">
                      <a:srgbClr val="877F6C">
                        <a:satMod val="255000"/>
                      </a:srgbClr>
                    </a:gs>
                    <a:gs pos="48000">
                      <a:srgbClr val="877F6C">
                        <a:shade val="85000"/>
                        <a:satMod val="255000"/>
                      </a:srgbClr>
                    </a:gs>
                    <a:gs pos="100000">
                      <a:srgbClr val="877F6C">
                        <a:shade val="20000"/>
                        <a:satMod val="245000"/>
                      </a:srgb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738406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2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200" b="1" cap="all" spc="0">
                <a:ln w="9000" cmpd="sng">
                  <a:solidFill>
                    <a:schemeClr val="accent2"/>
                  </a:solidFill>
                  <a:prstDash val="solid"/>
                </a:ln>
                <a:solidFill>
                  <a:schemeClr val="accent2"/>
                </a:soli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</c:legendEntry>
      <c:layout>
        <c:manualLayout>
          <c:xMode val="edge"/>
          <c:yMode val="edge"/>
          <c:x val="0.32723121984333892"/>
          <c:y val="0.90561240514391772"/>
          <c:w val="0.3336459531187364"/>
          <c:h val="9.4387594856082321E-2"/>
        </c:manualLayout>
      </c:layout>
      <c:overlay val="0"/>
      <c:txPr>
        <a:bodyPr/>
        <a:lstStyle/>
        <a:p>
          <a:pPr>
            <a:defRPr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8568968878890138E-2"/>
          <c:y val="3.1303250555219056E-2"/>
          <c:w val="0.94838341207349075"/>
          <c:h val="0.728947439262399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Ins_Cup_Adm!$E$25</c:f>
              <c:strCache>
                <c:ptCount val="1"/>
                <c:pt idx="0">
                  <c:v>SEMESTRE I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0952380952381188E-3"/>
                  <c:y val="-3.8095247617859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190476190476191E-2"/>
                  <c:y val="-3.1746039681549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2190476190476191E-2"/>
                  <c:y val="-3.8095247617859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714285714285863E-2"/>
                  <c:y val="-3.8095247617859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Ins_Cup_Adm!$F$28:$I$28</c:f>
              <c:strCache>
                <c:ptCount val="4"/>
                <c:pt idx="0">
                  <c:v>INSCRITOS</c:v>
                </c:pt>
                <c:pt idx="1">
                  <c:v>CUPOS</c:v>
                </c:pt>
                <c:pt idx="2">
                  <c:v>ADMITIDOS</c:v>
                </c:pt>
                <c:pt idx="3">
                  <c:v>MATRICULADOS</c:v>
                </c:pt>
              </c:strCache>
            </c:strRef>
          </c:cat>
          <c:val>
            <c:numRef>
              <c:f>Ins_Cup_Adm!$F$25:$I$25</c:f>
              <c:numCache>
                <c:formatCode>General</c:formatCode>
                <c:ptCount val="4"/>
                <c:pt idx="0">
                  <c:v>182</c:v>
                </c:pt>
                <c:pt idx="1">
                  <c:v>81</c:v>
                </c:pt>
                <c:pt idx="2">
                  <c:v>81</c:v>
                </c:pt>
                <c:pt idx="3">
                  <c:v>77</c:v>
                </c:pt>
              </c:numCache>
            </c:numRef>
          </c:val>
        </c:ser>
        <c:ser>
          <c:idx val="1"/>
          <c:order val="1"/>
          <c:tx>
            <c:strRef>
              <c:f>Ins_Cup_Adm!$E$26</c:f>
              <c:strCache>
                <c:ptCount val="1"/>
                <c:pt idx="0">
                  <c:v>SEMESTRE II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2190476190476191E-2"/>
                  <c:y val="-2.857143571339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190476190476191E-2"/>
                  <c:y val="-2.857143571339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71428571428575E-2"/>
                  <c:y val="-3.8095247617859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190476190476191E-2"/>
                  <c:y val="-3.4920643649704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 cap="all" spc="0">
                    <a:ln w="9000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>
                      <a:reflection blurRad="12700" stA="28000" endPos="45000" dist="1000" dir="5400000" sy="-100000" algn="bl" rotWithShape="0"/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Ins_Cup_Adm!$F$28:$I$28</c:f>
              <c:strCache>
                <c:ptCount val="4"/>
                <c:pt idx="0">
                  <c:v>INSCRITOS</c:v>
                </c:pt>
                <c:pt idx="1">
                  <c:v>CUPOS</c:v>
                </c:pt>
                <c:pt idx="2">
                  <c:v>ADMITIDOS</c:v>
                </c:pt>
                <c:pt idx="3">
                  <c:v>MATRICULADOS</c:v>
                </c:pt>
              </c:strCache>
            </c:strRef>
          </c:cat>
          <c:val>
            <c:numRef>
              <c:f>Ins_Cup_Adm!$F$26:$I$26</c:f>
              <c:numCache>
                <c:formatCode>General</c:formatCode>
                <c:ptCount val="4"/>
                <c:pt idx="0">
                  <c:v>155</c:v>
                </c:pt>
                <c:pt idx="1">
                  <c:v>81</c:v>
                </c:pt>
                <c:pt idx="2">
                  <c:v>81</c:v>
                </c:pt>
                <c:pt idx="3">
                  <c:v>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67325184"/>
        <c:axId val="367623488"/>
        <c:axId val="0"/>
      </c:bar3DChart>
      <c:catAx>
        <c:axId val="36732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367623488"/>
        <c:crosses val="autoZero"/>
        <c:auto val="1"/>
        <c:lblAlgn val="ctr"/>
        <c:lblOffset val="100"/>
        <c:noMultiLvlLbl val="0"/>
      </c:catAx>
      <c:valAx>
        <c:axId val="367623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es-CO" sz="1200" b="1" i="0" u="none" strike="noStrike" kern="1200" cap="all" spc="0" baseline="0">
                <a:ln w="9000" cmpd="sng">
                  <a:solidFill>
                    <a:srgbClr val="877F6C">
                      <a:shade val="50000"/>
                      <a:satMod val="120000"/>
                    </a:srgbClr>
                  </a:solidFill>
                  <a:prstDash val="solid"/>
                </a:ln>
                <a:gradFill>
                  <a:gsLst>
                    <a:gs pos="0">
                      <a:srgbClr val="877F6C">
                        <a:shade val="20000"/>
                        <a:satMod val="245000"/>
                      </a:srgbClr>
                    </a:gs>
                    <a:gs pos="43000">
                      <a:srgbClr val="877F6C">
                        <a:satMod val="255000"/>
                      </a:srgbClr>
                    </a:gs>
                    <a:gs pos="48000">
                      <a:srgbClr val="877F6C">
                        <a:shade val="85000"/>
                        <a:satMod val="255000"/>
                      </a:srgbClr>
                    </a:gs>
                    <a:gs pos="100000">
                      <a:srgbClr val="877F6C">
                        <a:shade val="20000"/>
                        <a:satMod val="245000"/>
                      </a:srgb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732518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6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600" b="1" cap="all" spc="0">
                <a:ln w="9000" cmpd="sng">
                  <a:solidFill>
                    <a:schemeClr val="accent2"/>
                  </a:solidFill>
                  <a:prstDash val="solid"/>
                </a:ln>
                <a:solidFill>
                  <a:schemeClr val="accent2"/>
                </a:soli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</c:legendEntry>
      <c:layout>
        <c:manualLayout>
          <c:xMode val="edge"/>
          <c:yMode val="edge"/>
          <c:x val="0.32434489688788903"/>
          <c:y val="0.87891177064405412"/>
          <c:w val="0.35435770528683913"/>
          <c:h val="0.10826771653543307"/>
        </c:manualLayout>
      </c:layout>
      <c:overlay val="0"/>
      <c:txPr>
        <a:bodyPr/>
        <a:lstStyle/>
        <a:p>
          <a:pPr>
            <a:defRPr sz="1600" b="1" cap="none" spc="0">
              <a:ln w="10541" cmpd="sng">
                <a:solidFill>
                  <a:sysClr val="windowText" lastClr="000000"/>
                </a:solidFill>
                <a:prstDash val="solid"/>
              </a:ln>
              <a:solidFill>
                <a:sysClr val="windowText" lastClr="000000"/>
              </a:solidFill>
              <a:effectLst/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8212198783793998E-2"/>
          <c:y val="5.0549991930620326E-2"/>
          <c:w val="0.95492909065379172"/>
          <c:h val="0.7171639952772893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Edad!$E$23</c:f>
              <c:strCache>
                <c:ptCount val="1"/>
                <c:pt idx="0">
                  <c:v>SEMESTRE 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Edad!$F$67:$Q$67</c:f>
              <c:strCache>
                <c:ptCount val="1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 +</c:v>
                </c:pt>
              </c:strCache>
            </c:strRef>
          </c:cat>
          <c:val>
            <c:numRef>
              <c:f>Edad!$F$23:$Q$23</c:f>
              <c:numCache>
                <c:formatCode>General</c:formatCode>
                <c:ptCount val="12"/>
                <c:pt idx="1">
                  <c:v>1</c:v>
                </c:pt>
                <c:pt idx="2">
                  <c:v>23</c:v>
                </c:pt>
                <c:pt idx="3">
                  <c:v>26</c:v>
                </c:pt>
                <c:pt idx="4">
                  <c:v>12</c:v>
                </c:pt>
                <c:pt idx="5">
                  <c:v>8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Edad!$E$24</c:f>
              <c:strCache>
                <c:ptCount val="1"/>
                <c:pt idx="0">
                  <c:v>SEMESTRE II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1152263374485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4348422496570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1152263374485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8728522336769784E-3"/>
                  <c:y val="-4.24628450106158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247422680412419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7434842249656061E-3"/>
                  <c:y val="-7.910732059352228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4.1152263374484594E-3"/>
                  <c:y val="4.31499460625674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4.1152263374485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4.115226337448459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4.1152263374484594E-3"/>
                  <c:y val="-4.3149946062568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4.1152263374485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 cap="all" spc="0">
                    <a:ln w="9000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>
                      <a:reflection blurRad="12700" stA="28000" endPos="45000" dist="1000" dir="5400000" sy="-100000" algn="bl" rotWithShape="0"/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Edad!$F$67:$Q$67</c:f>
              <c:strCache>
                <c:ptCount val="1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 +</c:v>
                </c:pt>
              </c:strCache>
            </c:strRef>
          </c:cat>
          <c:val>
            <c:numRef>
              <c:f>Edad!$F$24:$Q$24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34</c:v>
                </c:pt>
                <c:pt idx="4">
                  <c:v>18</c:v>
                </c:pt>
                <c:pt idx="5">
                  <c:v>10</c:v>
                </c:pt>
                <c:pt idx="6">
                  <c:v>7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45435648"/>
        <c:axId val="399802368"/>
        <c:axId val="0"/>
      </c:bar3DChart>
      <c:catAx>
        <c:axId val="34543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399802368"/>
        <c:crosses val="autoZero"/>
        <c:auto val="1"/>
        <c:lblAlgn val="ctr"/>
        <c:lblOffset val="100"/>
        <c:noMultiLvlLbl val="0"/>
      </c:catAx>
      <c:valAx>
        <c:axId val="399802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es-CO" sz="1100" b="1" i="0" u="none" strike="noStrike" kern="1200" cap="all" spc="0" baseline="0">
                <a:ln w="9000" cmpd="sng">
                  <a:solidFill>
                    <a:srgbClr val="877F6C">
                      <a:shade val="50000"/>
                      <a:satMod val="120000"/>
                    </a:srgbClr>
                  </a:solidFill>
                  <a:prstDash val="solid"/>
                </a:ln>
                <a:gradFill>
                  <a:gsLst>
                    <a:gs pos="0">
                      <a:srgbClr val="877F6C">
                        <a:shade val="20000"/>
                        <a:satMod val="245000"/>
                      </a:srgbClr>
                    </a:gs>
                    <a:gs pos="43000">
                      <a:srgbClr val="877F6C">
                        <a:satMod val="255000"/>
                      </a:srgbClr>
                    </a:gs>
                    <a:gs pos="48000">
                      <a:srgbClr val="877F6C">
                        <a:shade val="85000"/>
                        <a:satMod val="255000"/>
                      </a:srgbClr>
                    </a:gs>
                    <a:gs pos="100000">
                      <a:srgbClr val="877F6C">
                        <a:shade val="20000"/>
                        <a:satMod val="245000"/>
                      </a:srgb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3454356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400" b="1" cap="all" spc="0">
                <a:ln w="9000" cmpd="sng">
                  <a:solidFill>
                    <a:schemeClr val="accent2"/>
                  </a:solidFill>
                  <a:prstDash val="solid"/>
                </a:ln>
                <a:solidFill>
                  <a:schemeClr val="accent2"/>
                </a:soli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</c:legendEntry>
      <c:layout>
        <c:manualLayout>
          <c:xMode val="edge"/>
          <c:yMode val="edge"/>
          <c:x val="0.3606815506086431"/>
          <c:y val="0.88994065232291819"/>
          <c:w val="0.27863679077152392"/>
          <c:h val="9.7320494173897057E-2"/>
        </c:manualLayout>
      </c:layout>
      <c:overlay val="0"/>
      <c:txPr>
        <a:bodyPr/>
        <a:lstStyle/>
        <a:p>
          <a:pPr>
            <a:defRPr sz="1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679485539945558E-2"/>
          <c:y val="4.8266278359040744E-2"/>
          <c:w val="0.94223249356011474"/>
          <c:h val="0.7195297163197066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Estrato!$E$17</c:f>
              <c:strCache>
                <c:ptCount val="1"/>
                <c:pt idx="0">
                  <c:v>SEMESTRE 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Estrato!$M$26:$R$26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</c:strCache>
            </c:strRef>
          </c:cat>
          <c:val>
            <c:numRef>
              <c:f>Estrato!$F$17:$K$17</c:f>
              <c:numCache>
                <c:formatCode>General</c:formatCode>
                <c:ptCount val="6"/>
                <c:pt idx="0">
                  <c:v>18</c:v>
                </c:pt>
                <c:pt idx="1">
                  <c:v>35</c:v>
                </c:pt>
                <c:pt idx="2">
                  <c:v>17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Estrato!$E$18</c:f>
              <c:strCache>
                <c:ptCount val="1"/>
                <c:pt idx="0">
                  <c:v>SEMESTRE II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733952049497293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2807424593968086E-3"/>
                  <c:y val="1.046411047234519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2807424593967514E-3"/>
                  <c:y val="-4.56621004566210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8716163959783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733952049497293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7339520494972931E-3"/>
                  <c:y val="8.371288377876159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 cap="all" spc="0">
                    <a:ln w="9000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>
                      <a:reflection blurRad="12700" stA="28000" endPos="45000" dist="1000" dir="5400000" sy="-100000" algn="bl" rotWithShape="0"/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Estrato!$M$26:$R$26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</c:strCache>
            </c:strRef>
          </c:cat>
          <c:val>
            <c:numRef>
              <c:f>Estrato!$F$18:$K$18</c:f>
              <c:numCache>
                <c:formatCode>General</c:formatCode>
                <c:ptCount val="6"/>
                <c:pt idx="0">
                  <c:v>23</c:v>
                </c:pt>
                <c:pt idx="1">
                  <c:v>38</c:v>
                </c:pt>
                <c:pt idx="2">
                  <c:v>14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45605120"/>
        <c:axId val="399805824"/>
        <c:axId val="0"/>
      </c:bar3DChart>
      <c:catAx>
        <c:axId val="34560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399805824"/>
        <c:crosses val="autoZero"/>
        <c:auto val="1"/>
        <c:lblAlgn val="ctr"/>
        <c:lblOffset val="100"/>
        <c:noMultiLvlLbl val="0"/>
      </c:catAx>
      <c:valAx>
        <c:axId val="39980582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es-CO" sz="1200" b="1" i="0" u="none" strike="noStrike" kern="1200" cap="all" spc="0" baseline="0">
                <a:ln w="9000" cmpd="sng">
                  <a:solidFill>
                    <a:srgbClr val="877F6C">
                      <a:shade val="50000"/>
                      <a:satMod val="120000"/>
                    </a:srgbClr>
                  </a:solidFill>
                  <a:prstDash val="solid"/>
                </a:ln>
                <a:gradFill>
                  <a:gsLst>
                    <a:gs pos="0">
                      <a:srgbClr val="877F6C">
                        <a:shade val="20000"/>
                        <a:satMod val="245000"/>
                      </a:srgbClr>
                    </a:gs>
                    <a:gs pos="43000">
                      <a:srgbClr val="877F6C">
                        <a:satMod val="255000"/>
                      </a:srgbClr>
                    </a:gs>
                    <a:gs pos="48000">
                      <a:srgbClr val="877F6C">
                        <a:shade val="85000"/>
                        <a:satMod val="255000"/>
                      </a:srgbClr>
                    </a:gs>
                    <a:gs pos="100000">
                      <a:srgbClr val="877F6C">
                        <a:shade val="20000"/>
                        <a:satMod val="245000"/>
                      </a:srgb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34560512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400" b="1" cap="all" spc="0">
                <a:ln w="9000" cmpd="sng">
                  <a:solidFill>
                    <a:schemeClr val="accent2"/>
                  </a:solidFill>
                  <a:prstDash val="solid"/>
                </a:ln>
                <a:solidFill>
                  <a:schemeClr val="accent2"/>
                </a:soli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</c:legendEntry>
      <c:layout>
        <c:manualLayout>
          <c:xMode val="edge"/>
          <c:yMode val="edge"/>
          <c:x val="0.34240166614903994"/>
          <c:y val="0.88621471973537558"/>
          <c:w val="0.31519666770192006"/>
          <c:h val="0.10465286017330025"/>
        </c:manualLayout>
      </c:layout>
      <c:overlay val="0"/>
      <c:txPr>
        <a:bodyPr/>
        <a:lstStyle/>
        <a:p>
          <a:pPr>
            <a:defRPr sz="1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787898134354834E-2"/>
          <c:y val="2.8154656987042653E-2"/>
          <c:w val="0.92120309285663615"/>
          <c:h val="0.715688532522693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Colegio!$F$25</c:f>
              <c:strCache>
                <c:ptCount val="1"/>
                <c:pt idx="0">
                  <c:v>OFICIAL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369475774987546E-2"/>
                  <c:y val="-2.7729623456619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222222222222251E-2"/>
                  <c:y val="-1.8518518518518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Colegio!$E$22:$E$23</c:f>
              <c:strCache>
                <c:ptCount val="2"/>
                <c:pt idx="0">
                  <c:v>SEMESTRE I</c:v>
                </c:pt>
                <c:pt idx="1">
                  <c:v>SEMESTRE II</c:v>
                </c:pt>
              </c:strCache>
            </c:strRef>
          </c:cat>
          <c:val>
            <c:numRef>
              <c:f>Colegio!$F$22:$F$23</c:f>
              <c:numCache>
                <c:formatCode>General</c:formatCode>
                <c:ptCount val="2"/>
                <c:pt idx="0">
                  <c:v>68</c:v>
                </c:pt>
                <c:pt idx="1">
                  <c:v>70</c:v>
                </c:pt>
              </c:numCache>
            </c:numRef>
          </c:val>
        </c:ser>
        <c:ser>
          <c:idx val="1"/>
          <c:order val="1"/>
          <c:tx>
            <c:strRef>
              <c:f>Colegio!$G$25</c:f>
              <c:strCache>
                <c:ptCount val="1"/>
                <c:pt idx="0">
                  <c:v>PRIVADO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8918741576221851E-2"/>
                  <c:y val="-2.7761591790531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327321415904093E-2"/>
                  <c:y val="-1.8486415637746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 b="1" cap="all" spc="0">
                    <a:ln w="9000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>
                      <a:reflection blurRad="12700" stA="28000" endPos="45000" dist="1000" dir="5400000" sy="-100000" algn="bl" rotWithShape="0"/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Colegio!$E$22:$E$23</c:f>
              <c:strCache>
                <c:ptCount val="2"/>
                <c:pt idx="0">
                  <c:v>SEMESTRE I</c:v>
                </c:pt>
                <c:pt idx="1">
                  <c:v>SEMESTRE II</c:v>
                </c:pt>
              </c:strCache>
            </c:strRef>
          </c:cat>
          <c:val>
            <c:numRef>
              <c:f>Colegio!$G$22:$G$23</c:f>
              <c:numCache>
                <c:formatCode>General</c:formatCode>
                <c:ptCount val="2"/>
                <c:pt idx="0">
                  <c:v>9</c:v>
                </c:pt>
                <c:pt idx="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45773056"/>
        <c:axId val="399809280"/>
        <c:axId val="0"/>
      </c:bar3DChart>
      <c:catAx>
        <c:axId val="3457730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 algn="ctr">
              <a:defRPr lang="es-CO" sz="1200" b="1" i="0" u="none" strike="noStrike" kern="1200" cap="all" spc="0" baseline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9809280"/>
        <c:crosses val="autoZero"/>
        <c:auto val="1"/>
        <c:lblAlgn val="ctr"/>
        <c:lblOffset val="100"/>
        <c:noMultiLvlLbl val="0"/>
      </c:catAx>
      <c:valAx>
        <c:axId val="399809280"/>
        <c:scaling>
          <c:orientation val="minMax"/>
          <c:max val="11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es-CO" sz="1200" b="1" i="0" u="none" strike="noStrike" kern="1200" cap="all" spc="0" baseline="0">
                <a:ln w="9000" cmpd="sng">
                  <a:solidFill>
                    <a:srgbClr val="877F6C">
                      <a:shade val="50000"/>
                      <a:satMod val="120000"/>
                    </a:srgbClr>
                  </a:solidFill>
                  <a:prstDash val="solid"/>
                </a:ln>
                <a:gradFill>
                  <a:gsLst>
                    <a:gs pos="0">
                      <a:srgbClr val="877F6C">
                        <a:shade val="20000"/>
                        <a:satMod val="245000"/>
                      </a:srgbClr>
                    </a:gs>
                    <a:gs pos="43000">
                      <a:srgbClr val="877F6C">
                        <a:satMod val="255000"/>
                      </a:srgbClr>
                    </a:gs>
                    <a:gs pos="48000">
                      <a:srgbClr val="877F6C">
                        <a:shade val="85000"/>
                        <a:satMod val="255000"/>
                      </a:srgbClr>
                    </a:gs>
                    <a:gs pos="100000">
                      <a:srgbClr val="877F6C">
                        <a:shade val="20000"/>
                        <a:satMod val="245000"/>
                      </a:srgb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3457730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6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600" b="1" cap="all" spc="0">
                <a:ln w="9000" cmpd="sng">
                  <a:solidFill>
                    <a:schemeClr val="accent2"/>
                  </a:solidFill>
                  <a:prstDash val="solid"/>
                </a:ln>
                <a:solidFill>
                  <a:schemeClr val="accent2"/>
                </a:soli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</c:legendEntry>
      <c:layout>
        <c:manualLayout>
          <c:xMode val="edge"/>
          <c:yMode val="edge"/>
          <c:x val="0.28022541299984555"/>
          <c:y val="0.8950163547090082"/>
          <c:w val="0.45193303539760232"/>
          <c:h val="8.6529197987157455E-2"/>
        </c:manualLayout>
      </c:layout>
      <c:overlay val="0"/>
      <c:txPr>
        <a:bodyPr/>
        <a:lstStyle/>
        <a:p>
          <a:pPr>
            <a:defRPr sz="16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3991469816272956E-2"/>
          <c:y val="4.9105176285953921E-2"/>
          <c:w val="0.91858070866141728"/>
          <c:h val="0.8002879021565603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Departamento!$N$12:$O$12</c:f>
              <c:strCache>
                <c:ptCount val="1"/>
                <c:pt idx="0">
                  <c:v>Semestre I Semestre II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Lbls>
            <c:dLbl>
              <c:idx val="0"/>
              <c:layout>
                <c:manualLayout>
                  <c:x val="1.9912794081759538E-2"/>
                  <c:y val="-6.5152175127045228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777753824582703E-2"/>
                  <c:y val="-6.5152733567878485E-2"/>
                </c:manualLayout>
              </c:layout>
              <c:spPr/>
              <c:txPr>
                <a:bodyPr/>
                <a:lstStyle/>
                <a:p>
                  <a:pPr>
                    <a:defRPr sz="1400" b="1" cap="all" spc="0">
                      <a:ln w="9000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>
                        <a:reflection blurRad="12700" stA="28000" endPos="45000" dist="1000" dir="5400000" sy="-100000" algn="bl" rotWithShape="0"/>
                      </a:effectLst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 cap="all" spc="0">
                    <a:ln w="9000" cmpd="sng">
                      <a:solidFill>
                        <a:schemeClr val="accent4">
                          <a:shade val="50000"/>
                          <a:satMod val="120000"/>
                        </a:schemeClr>
                      </a:solidFill>
                      <a:prstDash val="solid"/>
                    </a:ln>
                    <a:solidFill>
                      <a:sysClr val="windowText" lastClr="000000"/>
                    </a:solidFill>
                    <a:effectLst>
                      <a:reflection blurRad="12700" stA="28000" endPos="45000" dist="1000" dir="5400000" sy="-100000" algn="bl" rotWithShape="0"/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Semestre I</c:v>
              </c:pt>
              <c:pt idx="1">
                <c:v>Semestre II</c:v>
              </c:pt>
            </c:strLit>
          </c:cat>
          <c:val>
            <c:numRef>
              <c:f>Departamento!$N$13:$O$13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46113536"/>
        <c:axId val="345860352"/>
        <c:axId val="0"/>
      </c:bar3DChart>
      <c:catAx>
        <c:axId val="3461135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5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345860352"/>
        <c:crosses val="autoZero"/>
        <c:auto val="1"/>
        <c:lblAlgn val="ctr"/>
        <c:lblOffset val="100"/>
        <c:noMultiLvlLbl val="0"/>
      </c:catAx>
      <c:valAx>
        <c:axId val="34586035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es-CO" sz="1100" b="1" i="0" u="none" strike="noStrike" kern="1200" cap="all" spc="0" baseline="0">
                <a:ln w="9000" cmpd="sng">
                  <a:solidFill>
                    <a:srgbClr val="877F6C">
                      <a:shade val="50000"/>
                      <a:satMod val="120000"/>
                    </a:srgbClr>
                  </a:solidFill>
                  <a:prstDash val="solid"/>
                </a:ln>
                <a:gradFill>
                  <a:gsLst>
                    <a:gs pos="0">
                      <a:srgbClr val="877F6C">
                        <a:shade val="20000"/>
                        <a:satMod val="245000"/>
                      </a:srgbClr>
                    </a:gs>
                    <a:gs pos="43000">
                      <a:srgbClr val="877F6C">
                        <a:satMod val="255000"/>
                      </a:srgbClr>
                    </a:gs>
                    <a:gs pos="48000">
                      <a:srgbClr val="877F6C">
                        <a:shade val="85000"/>
                        <a:satMod val="255000"/>
                      </a:srgbClr>
                    </a:gs>
                    <a:gs pos="100000">
                      <a:srgbClr val="877F6C">
                        <a:shade val="20000"/>
                        <a:satMod val="245000"/>
                      </a:srgb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3461135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116964285714284E-2"/>
          <c:y val="0.11236576500492644"/>
          <c:w val="0.96931111111111112"/>
          <c:h val="0.6192225340917558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Municipio!$E$28</c:f>
              <c:strCache>
                <c:ptCount val="1"/>
                <c:pt idx="0">
                  <c:v>SEMESTRE 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 b="1" cap="all" spc="0">
                    <a:ln w="9000" cmpd="sng">
                      <a:solidFill>
                        <a:schemeClr val="accent4">
                          <a:shade val="50000"/>
                          <a:satMod val="120000"/>
                        </a:schemeClr>
                      </a:solidFill>
                      <a:prstDash val="solid"/>
                    </a:ln>
                    <a:solidFill>
                      <a:srgbClr val="C00000"/>
                    </a:solidFill>
                    <a:effectLst>
                      <a:reflection blurRad="12700" stA="28000" endPos="45000" dist="1000" dir="5400000" sy="-100000" algn="bl" rotWithShape="0"/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Municipio!$F$27:$S$27</c:f>
              <c:strCache>
                <c:ptCount val="14"/>
                <c:pt idx="0">
                  <c:v>APIA</c:v>
                </c:pt>
                <c:pt idx="1">
                  <c:v>BALBOA</c:v>
                </c:pt>
                <c:pt idx="2">
                  <c:v>BELEN DE
UMBRIA</c:v>
                </c:pt>
                <c:pt idx="3">
                  <c:v>DOSQUEBRADAS</c:v>
                </c:pt>
                <c:pt idx="4">
                  <c:v>GUATICA</c:v>
                </c:pt>
                <c:pt idx="5">
                  <c:v>LA
CELIA</c:v>
                </c:pt>
                <c:pt idx="6">
                  <c:v>LA
VIRGINIA</c:v>
                </c:pt>
                <c:pt idx="7">
                  <c:v>MARSELLA</c:v>
                </c:pt>
                <c:pt idx="8">
                  <c:v>MISTRATO</c:v>
                </c:pt>
                <c:pt idx="9">
                  <c:v>PEREIRA</c:v>
                </c:pt>
                <c:pt idx="10">
                  <c:v>PUEBLO
RICO</c:v>
                </c:pt>
                <c:pt idx="11">
                  <c:v>QUINCHIA</c:v>
                </c:pt>
                <c:pt idx="12">
                  <c:v>SANTA ROSA
DE CABAL</c:v>
                </c:pt>
                <c:pt idx="13">
                  <c:v>SANTUARIO</c:v>
                </c:pt>
              </c:strCache>
            </c:strRef>
          </c:cat>
          <c:val>
            <c:numRef>
              <c:f>Municipio!$F$28:$S$28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33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Municipio!$E$29</c:f>
              <c:strCache>
                <c:ptCount val="1"/>
                <c:pt idx="0">
                  <c:v>SEMESTRE II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779761904761904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779761904761904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039682539682493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039682539682539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79761904761904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779761904761904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779761904761812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3.7797619047619047E-3"/>
                  <c:y val="3.71345029239766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3.779761904761904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7.5595238095238094E-3"/>
                  <c:y val="-1.701978389282672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5.039682539682539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3.779761904761904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5.039682539682354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3.779761904761719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 anchor="t" anchorCtr="0"/>
              <a:lstStyle/>
              <a:p>
                <a:pPr>
                  <a:defRPr sz="1400" b="1" cap="all" spc="0">
                    <a:ln w="9000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>
                      <a:reflection blurRad="12700" stA="28000" endPos="45000" dist="1000" dir="5400000" sy="-100000" algn="bl" rotWithShape="0"/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Municipio!$F$27:$S$27</c:f>
              <c:strCache>
                <c:ptCount val="14"/>
                <c:pt idx="0">
                  <c:v>APIA</c:v>
                </c:pt>
                <c:pt idx="1">
                  <c:v>BALBOA</c:v>
                </c:pt>
                <c:pt idx="2">
                  <c:v>BELEN DE
UMBRIA</c:v>
                </c:pt>
                <c:pt idx="3">
                  <c:v>DOSQUEBRADAS</c:v>
                </c:pt>
                <c:pt idx="4">
                  <c:v>GUATICA</c:v>
                </c:pt>
                <c:pt idx="5">
                  <c:v>LA
CELIA</c:v>
                </c:pt>
                <c:pt idx="6">
                  <c:v>LA
VIRGINIA</c:v>
                </c:pt>
                <c:pt idx="7">
                  <c:v>MARSELLA</c:v>
                </c:pt>
                <c:pt idx="8">
                  <c:v>MISTRATO</c:v>
                </c:pt>
                <c:pt idx="9">
                  <c:v>PEREIRA</c:v>
                </c:pt>
                <c:pt idx="10">
                  <c:v>PUEBLO
RICO</c:v>
                </c:pt>
                <c:pt idx="11">
                  <c:v>QUINCHIA</c:v>
                </c:pt>
                <c:pt idx="12">
                  <c:v>SANTA ROSA
DE CABAL</c:v>
                </c:pt>
                <c:pt idx="13">
                  <c:v>SANTUARIO</c:v>
                </c:pt>
              </c:strCache>
            </c:strRef>
          </c:cat>
          <c:val>
            <c:numRef>
              <c:f>Municipio!$F$29:$S$29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5">
                  <c:v>0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28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45645056"/>
        <c:axId val="345863808"/>
        <c:axId val="0"/>
      </c:bar3DChart>
      <c:catAx>
        <c:axId val="3456450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5400000" vert="horz" anchor="ctr" anchorCtr="0"/>
          <a:lstStyle/>
          <a:p>
            <a:pPr>
              <a:defRPr sz="9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345863808"/>
        <c:crosses val="autoZero"/>
        <c:auto val="1"/>
        <c:lblAlgn val="ctr"/>
        <c:lblOffset val="100"/>
        <c:noMultiLvlLbl val="0"/>
      </c:catAx>
      <c:valAx>
        <c:axId val="345863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34564505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400" b="1" cap="all" spc="0">
                <a:ln w="9000" cmpd="sng">
                  <a:solidFill>
                    <a:schemeClr val="accent2"/>
                  </a:solidFill>
                  <a:prstDash val="solid"/>
                </a:ln>
                <a:solidFill>
                  <a:schemeClr val="accent2"/>
                </a:soli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</c:legendEntry>
      <c:layout>
        <c:manualLayout>
          <c:xMode val="edge"/>
          <c:yMode val="edge"/>
          <c:x val="0.39568465527174956"/>
          <c:y val="8.8659264595080192E-4"/>
          <c:w val="0.22108411753408871"/>
          <c:h val="6.7327388492842158E-2"/>
        </c:manualLayout>
      </c:layout>
      <c:overlay val="0"/>
      <c:txPr>
        <a:bodyPr/>
        <a:lstStyle/>
        <a:p>
          <a:pPr>
            <a:defRPr sz="1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506893051194261E-2"/>
          <c:y val="0.19028944298629336"/>
          <c:w val="0.94443332859945617"/>
          <c:h val="0.52253564049174706"/>
        </c:manualLayout>
      </c:layout>
      <c:bar3DChart>
        <c:barDir val="col"/>
        <c:grouping val="clustered"/>
        <c:varyColors val="0"/>
        <c:ser>
          <c:idx val="0"/>
          <c:order val="0"/>
          <c:tx>
            <c:v>PRIMER SEMESTRE</c:v>
          </c:tx>
          <c:invertIfNegative val="0"/>
          <c:dLbls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Región!$M$7:$M$12</c:f>
              <c:strCache>
                <c:ptCount val="6"/>
                <c:pt idx="0">
                  <c:v>Amazonia</c:v>
                </c:pt>
                <c:pt idx="1">
                  <c:v>Centro-Oriente</c:v>
                </c:pt>
                <c:pt idx="2">
                  <c:v>Costa Atlántica</c:v>
                </c:pt>
                <c:pt idx="3">
                  <c:v>Occidente</c:v>
                </c:pt>
                <c:pt idx="4">
                  <c:v>Orinoquía</c:v>
                </c:pt>
                <c:pt idx="5">
                  <c:v>Risaralda</c:v>
                </c:pt>
              </c:strCache>
            </c:strRef>
          </c:cat>
          <c:val>
            <c:numRef>
              <c:f>Región!$N$7:$N$12</c:f>
              <c:numCache>
                <c:formatCode>#,##0</c:formatCode>
                <c:ptCount val="6"/>
                <c:pt idx="0">
                  <c:v>9</c:v>
                </c:pt>
                <c:pt idx="1">
                  <c:v>34</c:v>
                </c:pt>
                <c:pt idx="2">
                  <c:v>4</c:v>
                </c:pt>
                <c:pt idx="3">
                  <c:v>322</c:v>
                </c:pt>
                <c:pt idx="4">
                  <c:v>5</c:v>
                </c:pt>
                <c:pt idx="5">
                  <c:v>1781</c:v>
                </c:pt>
              </c:numCache>
            </c:numRef>
          </c:val>
        </c:ser>
        <c:ser>
          <c:idx val="1"/>
          <c:order val="1"/>
          <c:tx>
            <c:v>SEGUNDO SEMESTRE</c:v>
          </c:tx>
          <c:invertIfNegative val="0"/>
          <c:dLbls>
            <c:dLbl>
              <c:idx val="0"/>
              <c:layout>
                <c:manualLayout>
                  <c:x val="1.0416666666666666E-2"/>
                  <c:y val="-7.809636441980314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5625E-2"/>
                  <c:y val="7.809636441980314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208333333333333E-3"/>
                  <c:y val="-7.809636441980314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1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208333333333237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90625E-2"/>
                  <c:y val="8.5197018104366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 cap="all" spc="0">
                    <a:ln w="9000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>
                      <a:reflection blurRad="12700" stA="28000" endPos="45000" dist="1000" dir="5400000" sy="-100000" algn="bl" rotWithShape="0"/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Región!$M$7:$M$12</c:f>
              <c:strCache>
                <c:ptCount val="6"/>
                <c:pt idx="0">
                  <c:v>Amazonia</c:v>
                </c:pt>
                <c:pt idx="1">
                  <c:v>Centro-Oriente</c:v>
                </c:pt>
                <c:pt idx="2">
                  <c:v>Costa Atlántica</c:v>
                </c:pt>
                <c:pt idx="3">
                  <c:v>Occidente</c:v>
                </c:pt>
                <c:pt idx="4">
                  <c:v>Orinoquía</c:v>
                </c:pt>
                <c:pt idx="5">
                  <c:v>Risaralda</c:v>
                </c:pt>
              </c:strCache>
            </c:strRef>
          </c:cat>
          <c:val>
            <c:numRef>
              <c:f>Región!$O$7:$O$12</c:f>
              <c:numCache>
                <c:formatCode>#,##0</c:formatCode>
                <c:ptCount val="6"/>
                <c:pt idx="0">
                  <c:v>15</c:v>
                </c:pt>
                <c:pt idx="1">
                  <c:v>35</c:v>
                </c:pt>
                <c:pt idx="2">
                  <c:v>6</c:v>
                </c:pt>
                <c:pt idx="3">
                  <c:v>357</c:v>
                </c:pt>
                <c:pt idx="4">
                  <c:v>1</c:v>
                </c:pt>
                <c:pt idx="5">
                  <c:v>1337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45646080"/>
        <c:axId val="367036096"/>
        <c:axId val="0"/>
      </c:bar3DChart>
      <c:catAx>
        <c:axId val="3456460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367036096"/>
        <c:crosses val="autoZero"/>
        <c:auto val="1"/>
        <c:lblAlgn val="ctr"/>
        <c:lblOffset val="100"/>
        <c:noMultiLvlLbl val="0"/>
      </c:catAx>
      <c:valAx>
        <c:axId val="3670360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34564608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200" b="1" cap="all" spc="0">
                <a:ln w="9000" cmpd="sng">
                  <a:solidFill>
                    <a:schemeClr val="accent2"/>
                  </a:solidFill>
                  <a:prstDash val="solid"/>
                </a:ln>
                <a:solidFill>
                  <a:schemeClr val="accent2"/>
                </a:soli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</c:legendEntry>
      <c:layout>
        <c:manualLayout>
          <c:xMode val="edge"/>
          <c:yMode val="edge"/>
          <c:x val="0.16630720964566928"/>
          <c:y val="1.9306097376125856E-4"/>
          <c:w val="0.71285125492125978"/>
          <c:h val="0.10929033231868381"/>
        </c:manualLayout>
      </c:layout>
      <c:overlay val="0"/>
      <c:txPr>
        <a:bodyPr/>
        <a:lstStyle/>
        <a:p>
          <a:pPr>
            <a:defRPr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4.677636657646897E-2"/>
          <c:y val="6.5248566151453288E-2"/>
          <c:w val="0.94957914541618738"/>
          <c:h val="0.70157402546903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Tendencia!$E$16</c:f>
              <c:strCache>
                <c:ptCount val="1"/>
                <c:pt idx="0">
                  <c:v>SEMESTRE I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127966976264177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7519779841762276E-3"/>
                  <c:y val="-9.053393356814216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7519779841762276E-3"/>
                  <c:y val="-9.053393356814216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7519779841762276E-3"/>
                  <c:y val="-9.053393356814216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Tendencia!$F$15:$O$15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Tendencia!$F$16:$O$16</c:f>
              <c:numCache>
                <c:formatCode>General</c:formatCode>
                <c:ptCount val="10"/>
                <c:pt idx="0">
                  <c:v>75</c:v>
                </c:pt>
                <c:pt idx="1">
                  <c:v>74</c:v>
                </c:pt>
                <c:pt idx="2">
                  <c:v>83</c:v>
                </c:pt>
                <c:pt idx="3">
                  <c:v>83</c:v>
                </c:pt>
                <c:pt idx="4">
                  <c:v>79</c:v>
                </c:pt>
                <c:pt idx="5">
                  <c:v>83</c:v>
                </c:pt>
                <c:pt idx="6">
                  <c:v>85</c:v>
                </c:pt>
                <c:pt idx="7">
                  <c:v>86</c:v>
                </c:pt>
                <c:pt idx="8">
                  <c:v>82</c:v>
                </c:pt>
                <c:pt idx="9">
                  <c:v>85</c:v>
                </c:pt>
              </c:numCache>
            </c:numRef>
          </c:val>
        </c:ser>
        <c:ser>
          <c:idx val="1"/>
          <c:order val="1"/>
          <c:tx>
            <c:strRef>
              <c:f>Tendencia!$E$17</c:f>
              <c:strCache>
                <c:ptCount val="1"/>
                <c:pt idx="0">
                  <c:v>SEMESTRE II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8.25593395252837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12796697626418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12796697626418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7519779841760762E-3"/>
                  <c:y val="5.55555312530484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6616177621760126E-3"/>
                  <c:y val="-1.1410318718145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751977984176126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 cap="all" spc="0">
                    <a:ln w="9000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>
                      <a:reflection blurRad="12700" stA="28000" endPos="45000" dist="1000" dir="5400000" sy="-100000" algn="bl" rotWithShape="0"/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Tendencia!$F$15:$O$15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Tendencia!$F$17:$O$17</c:f>
              <c:numCache>
                <c:formatCode>General</c:formatCode>
                <c:ptCount val="10"/>
                <c:pt idx="0">
                  <c:v>74</c:v>
                </c:pt>
                <c:pt idx="1">
                  <c:v>76</c:v>
                </c:pt>
                <c:pt idx="2">
                  <c:v>82</c:v>
                </c:pt>
                <c:pt idx="3">
                  <c:v>80</c:v>
                </c:pt>
                <c:pt idx="4">
                  <c:v>81</c:v>
                </c:pt>
                <c:pt idx="5">
                  <c:v>82</c:v>
                </c:pt>
                <c:pt idx="6">
                  <c:v>83</c:v>
                </c:pt>
                <c:pt idx="7">
                  <c:v>83</c:v>
                </c:pt>
                <c:pt idx="8">
                  <c:v>83</c:v>
                </c:pt>
                <c:pt idx="9">
                  <c:v>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67515136"/>
        <c:axId val="367040128"/>
        <c:axId val="0"/>
      </c:bar3DChart>
      <c:catAx>
        <c:axId val="36751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367040128"/>
        <c:crosses val="autoZero"/>
        <c:auto val="1"/>
        <c:lblAlgn val="ctr"/>
        <c:lblOffset val="100"/>
        <c:noMultiLvlLbl val="0"/>
      </c:catAx>
      <c:valAx>
        <c:axId val="367040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es-CO" sz="1100" b="1" i="0" u="none" strike="noStrike" kern="1200" cap="all" spc="0" baseline="0">
                <a:ln w="9000" cmpd="sng">
                  <a:solidFill>
                    <a:srgbClr val="877F6C">
                      <a:shade val="50000"/>
                      <a:satMod val="120000"/>
                    </a:srgbClr>
                  </a:solidFill>
                  <a:prstDash val="solid"/>
                </a:ln>
                <a:gradFill>
                  <a:gsLst>
                    <a:gs pos="0">
                      <a:srgbClr val="877F6C">
                        <a:shade val="20000"/>
                        <a:satMod val="245000"/>
                      </a:srgbClr>
                    </a:gs>
                    <a:gs pos="43000">
                      <a:srgbClr val="877F6C">
                        <a:satMod val="255000"/>
                      </a:srgbClr>
                    </a:gs>
                    <a:gs pos="48000">
                      <a:srgbClr val="877F6C">
                        <a:shade val="85000"/>
                        <a:satMod val="255000"/>
                      </a:srgbClr>
                    </a:gs>
                    <a:gs pos="100000">
                      <a:srgbClr val="877F6C">
                        <a:shade val="20000"/>
                        <a:satMod val="245000"/>
                      </a:srgb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751513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2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200" b="1" cap="all" spc="0">
                <a:ln w="9000" cmpd="sng">
                  <a:solidFill>
                    <a:schemeClr val="accent2"/>
                  </a:solidFill>
                  <a:prstDash val="solid"/>
                </a:ln>
                <a:solidFill>
                  <a:schemeClr val="accent2"/>
                </a:soli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</c:legendEntry>
      <c:layout>
        <c:manualLayout>
          <c:xMode val="edge"/>
          <c:yMode val="edge"/>
          <c:x val="0.32723121984333892"/>
          <c:y val="0.90561240514391772"/>
          <c:w val="0.3336459531187364"/>
          <c:h val="9.4387594856082321E-2"/>
        </c:manualLayout>
      </c:layout>
      <c:overlay val="0"/>
      <c:txPr>
        <a:bodyPr/>
        <a:lstStyle/>
        <a:p>
          <a:pPr>
            <a:defRPr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8749490237933226E-2"/>
          <c:y val="3.7355019147196765E-2"/>
          <c:w val="0.96125050976206583"/>
          <c:h val="0.699181618691106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Pos_Genero!$F$21</c:f>
              <c:strCache>
                <c:ptCount val="1"/>
                <c:pt idx="0">
                  <c:v>MASCULINO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0826508352964269E-3"/>
                  <c:y val="-2.0140986908358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348771503533515E-2"/>
                  <c:y val="-4.0281973816717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Pos_Genero!$E$22:$E$23</c:f>
              <c:strCache>
                <c:ptCount val="2"/>
                <c:pt idx="0">
                  <c:v>SEMESTRE I</c:v>
                </c:pt>
                <c:pt idx="1">
                  <c:v>SEMESTRE II</c:v>
                </c:pt>
              </c:strCache>
            </c:strRef>
          </c:cat>
          <c:val>
            <c:numRef>
              <c:f>Pos_Genero!$F$22:$F$23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Pos_Genero!$G$21</c:f>
              <c:strCache>
                <c:ptCount val="1"/>
                <c:pt idx="0">
                  <c:v>FEMENINO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5431422338829852E-2"/>
                  <c:y val="-3.2225579053373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348771503533515E-2"/>
                  <c:y val="-3.6253776435045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 b="1" cap="all" spc="0">
                    <a:ln w="9000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>
                      <a:reflection blurRad="12700" stA="28000" endPos="45000" dist="1000" dir="5400000" sy="-100000" algn="bl" rotWithShape="0"/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Pos_Genero!$E$22:$E$23</c:f>
              <c:strCache>
                <c:ptCount val="2"/>
                <c:pt idx="0">
                  <c:v>SEMESTRE I</c:v>
                </c:pt>
                <c:pt idx="1">
                  <c:v>SEMESTRE II</c:v>
                </c:pt>
              </c:strCache>
            </c:strRef>
          </c:cat>
          <c:val>
            <c:numRef>
              <c:f>Pos_Genero!$G$22:$G$23</c:f>
              <c:numCache>
                <c:formatCode>General</c:formatCode>
                <c:ptCount val="2"/>
                <c:pt idx="0">
                  <c:v>0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69374720"/>
        <c:axId val="367616576"/>
        <c:axId val="0"/>
      </c:bar3DChart>
      <c:catAx>
        <c:axId val="3693747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367616576"/>
        <c:crosses val="autoZero"/>
        <c:auto val="1"/>
        <c:lblAlgn val="ctr"/>
        <c:lblOffset val="100"/>
        <c:noMultiLvlLbl val="0"/>
      </c:catAx>
      <c:valAx>
        <c:axId val="367616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 algn="ctr">
              <a:defRPr lang="es-CO" sz="1400" b="1" i="0" u="none" strike="noStrike" kern="1200" cap="all" spc="0" baseline="0">
                <a:ln w="9000" cmpd="sng">
                  <a:solidFill>
                    <a:srgbClr val="877F6C">
                      <a:shade val="50000"/>
                      <a:satMod val="120000"/>
                    </a:srgbClr>
                  </a:solidFill>
                  <a:prstDash val="solid"/>
                </a:ln>
                <a:gradFill>
                  <a:gsLst>
                    <a:gs pos="0">
                      <a:srgbClr val="877F6C">
                        <a:shade val="20000"/>
                        <a:satMod val="245000"/>
                      </a:srgbClr>
                    </a:gs>
                    <a:gs pos="43000">
                      <a:srgbClr val="877F6C">
                        <a:satMod val="255000"/>
                      </a:srgbClr>
                    </a:gs>
                    <a:gs pos="48000">
                      <a:srgbClr val="877F6C">
                        <a:shade val="85000"/>
                        <a:satMod val="255000"/>
                      </a:srgbClr>
                    </a:gs>
                    <a:gs pos="100000">
                      <a:srgbClr val="877F6C">
                        <a:shade val="20000"/>
                        <a:satMod val="245000"/>
                      </a:srgb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937472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6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600" b="1" cap="all" spc="0">
                <a:ln w="9000" cmpd="sng">
                  <a:solidFill>
                    <a:schemeClr val="accent2"/>
                  </a:solidFill>
                  <a:prstDash val="solid"/>
                </a:ln>
                <a:solidFill>
                  <a:schemeClr val="accent2"/>
                </a:soli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</c:legendEntry>
      <c:layout>
        <c:manualLayout>
          <c:xMode val="edge"/>
          <c:yMode val="edge"/>
          <c:x val="0.26623675103399214"/>
          <c:y val="0.88050428122714164"/>
          <c:w val="0.46752649793201578"/>
          <c:h val="0.11075254937395121"/>
        </c:manualLayout>
      </c:layout>
      <c:overlay val="0"/>
      <c:txPr>
        <a:bodyPr/>
        <a:lstStyle/>
        <a:p>
          <a:pPr>
            <a:defRPr sz="1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Lines="15" dropStyle="combo" dx="16" fmlaLink="$C$6" fmlaRange="CONVENCIONES!$B$29:$B$58" noThreeD="1" val="0"/>
</file>

<file path=xl/ctrlProps/ctrlProp10.xml><?xml version="1.0" encoding="utf-8"?>
<formControlPr xmlns="http://schemas.microsoft.com/office/spreadsheetml/2009/9/main" objectType="Drop" dropLines="15" dropStyle="combo" dx="16" fmlaLink="$C$6" fmlaRange="CONVENCIONES!$B$144:$B$190" noThreeD="1" val="0"/>
</file>

<file path=xl/ctrlProps/ctrlProp11.xml><?xml version="1.0" encoding="utf-8"?>
<formControlPr xmlns="http://schemas.microsoft.com/office/spreadsheetml/2009/9/main" objectType="Drop" dropLines="15" dropStyle="combo" dx="16" fmlaLink="$C$6" fmlaRange="CONVENCIONES!$B$29:$B$58" noThreeD="1" val="0"/>
</file>

<file path=xl/ctrlProps/ctrlProp2.xml><?xml version="1.0" encoding="utf-8"?>
<formControlPr xmlns="http://schemas.microsoft.com/office/spreadsheetml/2009/9/main" objectType="Drop" dropLines="15" dropStyle="combo" dx="16" fmlaLink="$C$6" fmlaRange="CONVENCIONES!$B$29:$B$58" noThreeD="1" val="0"/>
</file>

<file path=xl/ctrlProps/ctrlProp3.xml><?xml version="1.0" encoding="utf-8"?>
<formControlPr xmlns="http://schemas.microsoft.com/office/spreadsheetml/2009/9/main" objectType="Drop" dropLines="15" dropStyle="combo" dx="16" fmlaLink="$C$6" fmlaRange="CONVENCIONES!$B$29:$B$58" noThreeD="1" val="0"/>
</file>

<file path=xl/ctrlProps/ctrlProp4.xml><?xml version="1.0" encoding="utf-8"?>
<formControlPr xmlns="http://schemas.microsoft.com/office/spreadsheetml/2009/9/main" objectType="Drop" dropLines="15" dropStyle="combo" dx="16" fmlaLink="$G$5" fmlaRange="CONVENCIONES!$B$29:$B$58" noThreeD="1" val="0"/>
</file>

<file path=xl/ctrlProps/ctrlProp5.xml><?xml version="1.0" encoding="utf-8"?>
<formControlPr xmlns="http://schemas.microsoft.com/office/spreadsheetml/2009/9/main" objectType="Drop" dropLines="15" dropStyle="combo" dx="16" fmlaLink="$C$5" fmlaRange="CONVENCIONES!$B$61:$B$86" noThreeD="1" val="0"/>
</file>

<file path=xl/ctrlProps/ctrlProp6.xml><?xml version="1.0" encoding="utf-8"?>
<formControlPr xmlns="http://schemas.microsoft.com/office/spreadsheetml/2009/9/main" objectType="Drop" dropLines="15" dropStyle="combo" dx="16" fmlaLink="$C$11" fmlaRange="CONVENCIONES!$B$29:$B$58" noThreeD="1" val="0"/>
</file>

<file path=xl/ctrlProps/ctrlProp7.xml><?xml version="1.0" encoding="utf-8"?>
<formControlPr xmlns="http://schemas.microsoft.com/office/spreadsheetml/2009/9/main" objectType="Drop" dropLines="40" dropStyle="combo" dx="16" fmlaLink="$C$6" fmlaRange="CONVENCIONES!$B$29:$B$58" noThreeD="1" val="0"/>
</file>

<file path=xl/ctrlProps/ctrlProp8.xml><?xml version="1.0" encoding="utf-8"?>
<formControlPr xmlns="http://schemas.microsoft.com/office/spreadsheetml/2009/9/main" objectType="Drop" dropLines="15" dropStyle="combo" dx="16" fmlaLink="$C$6" fmlaRange="CONVENCIONES!$B$89:$B$140" noThreeD="1" sel="7" val="0"/>
</file>

<file path=xl/ctrlProps/ctrlProp9.xml><?xml version="1.0" encoding="utf-8"?>
<formControlPr xmlns="http://schemas.microsoft.com/office/spreadsheetml/2009/9/main" objectType="Drop" dropStyle="combo" dx="16" fmlaLink="$C$6" fmlaRange="CONVENCIONES!$B$2:$B$26" noThreeD="1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Excepcion!A1"/><Relationship Id="rId13" Type="http://schemas.openxmlformats.org/officeDocument/2006/relationships/hyperlink" Target="#Tendencia!A1"/><Relationship Id="rId3" Type="http://schemas.openxmlformats.org/officeDocument/2006/relationships/hyperlink" Target="#Edad!A1"/><Relationship Id="rId7" Type="http://schemas.openxmlformats.org/officeDocument/2006/relationships/hyperlink" Target="#Regi&#243;n!A1"/><Relationship Id="rId12" Type="http://schemas.openxmlformats.org/officeDocument/2006/relationships/image" Target="../media/image1.jpeg"/><Relationship Id="rId2" Type="http://schemas.openxmlformats.org/officeDocument/2006/relationships/hyperlink" Target="#Pos_Genero!A1"/><Relationship Id="rId1" Type="http://schemas.openxmlformats.org/officeDocument/2006/relationships/hyperlink" Target="#Pre_Genero!A1"/><Relationship Id="rId6" Type="http://schemas.openxmlformats.org/officeDocument/2006/relationships/hyperlink" Target="#Departamento!A1"/><Relationship Id="rId11" Type="http://schemas.openxmlformats.org/officeDocument/2006/relationships/hyperlink" Target="#Ins_Cup_Adm!A1"/><Relationship Id="rId5" Type="http://schemas.openxmlformats.org/officeDocument/2006/relationships/hyperlink" Target="#Colegio!A1"/><Relationship Id="rId10" Type="http://schemas.openxmlformats.org/officeDocument/2006/relationships/hyperlink" Target="#Icfes!A1"/><Relationship Id="rId4" Type="http://schemas.openxmlformats.org/officeDocument/2006/relationships/hyperlink" Target="#Estrato!A1"/><Relationship Id="rId9" Type="http://schemas.openxmlformats.org/officeDocument/2006/relationships/hyperlink" Target="#Municipio!A1"/><Relationship Id="rId14" Type="http://schemas.openxmlformats.org/officeDocument/2006/relationships/hyperlink" Target="#Tendencia_Pos!A1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Municipio!A1"/><Relationship Id="rId3" Type="http://schemas.openxmlformats.org/officeDocument/2006/relationships/hyperlink" Target="#Pre_Genero!A1"/><Relationship Id="rId7" Type="http://schemas.openxmlformats.org/officeDocument/2006/relationships/hyperlink" Target="#Departamento!A1"/><Relationship Id="rId12" Type="http://schemas.openxmlformats.org/officeDocument/2006/relationships/chart" Target="../charts/chart8.xml"/><Relationship Id="rId2" Type="http://schemas.openxmlformats.org/officeDocument/2006/relationships/image" Target="../media/image2.png"/><Relationship Id="rId1" Type="http://schemas.openxmlformats.org/officeDocument/2006/relationships/hyperlink" Target="#Contenido!A1"/><Relationship Id="rId6" Type="http://schemas.openxmlformats.org/officeDocument/2006/relationships/hyperlink" Target="#Colegio!A1"/><Relationship Id="rId11" Type="http://schemas.openxmlformats.org/officeDocument/2006/relationships/hyperlink" Target="#Tendencia!A1"/><Relationship Id="rId5" Type="http://schemas.openxmlformats.org/officeDocument/2006/relationships/hyperlink" Target="#Estrato!A1"/><Relationship Id="rId10" Type="http://schemas.openxmlformats.org/officeDocument/2006/relationships/hyperlink" Target="#Excepcion!A1"/><Relationship Id="rId4" Type="http://schemas.openxmlformats.org/officeDocument/2006/relationships/hyperlink" Target="#Edad!A1"/><Relationship Id="rId9" Type="http://schemas.openxmlformats.org/officeDocument/2006/relationships/hyperlink" Target="#Regi&#243;n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Contenido!A1"/><Relationship Id="rId1" Type="http://schemas.openxmlformats.org/officeDocument/2006/relationships/chart" Target="../charts/chart9.xml"/><Relationship Id="rId5" Type="http://schemas.openxmlformats.org/officeDocument/2006/relationships/hyperlink" Target="#Tendencia_Pos!A1"/><Relationship Id="rId4" Type="http://schemas.openxmlformats.org/officeDocument/2006/relationships/hyperlink" Target="#Pos_Genero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Contenido!A1"/><Relationship Id="rId1" Type="http://schemas.openxmlformats.org/officeDocument/2006/relationships/chart" Target="../charts/chart10.xml"/><Relationship Id="rId5" Type="http://schemas.openxmlformats.org/officeDocument/2006/relationships/hyperlink" Target="#Tendencia_Pos!A1"/><Relationship Id="rId4" Type="http://schemas.openxmlformats.org/officeDocument/2006/relationships/hyperlink" Target="#Pos_Genero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Contenido!A1"/><Relationship Id="rId1" Type="http://schemas.openxmlformats.org/officeDocument/2006/relationships/chart" Target="../charts/chart11.xml"/><Relationship Id="rId5" Type="http://schemas.openxmlformats.org/officeDocument/2006/relationships/hyperlink" Target="#Icfes!A1"/><Relationship Id="rId4" Type="http://schemas.openxmlformats.org/officeDocument/2006/relationships/hyperlink" Target="#Ins_Cup_Adm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Ins_Cup_Adm!A1"/><Relationship Id="rId2" Type="http://schemas.openxmlformats.org/officeDocument/2006/relationships/image" Target="../media/image2.png"/><Relationship Id="rId1" Type="http://schemas.openxmlformats.org/officeDocument/2006/relationships/hyperlink" Target="#Contenido!A1"/><Relationship Id="rId4" Type="http://schemas.openxmlformats.org/officeDocument/2006/relationships/hyperlink" Target="#Icfes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Departamento!A1"/><Relationship Id="rId3" Type="http://schemas.openxmlformats.org/officeDocument/2006/relationships/image" Target="../media/image2.png"/><Relationship Id="rId7" Type="http://schemas.openxmlformats.org/officeDocument/2006/relationships/hyperlink" Target="#Colegio!A1"/><Relationship Id="rId12" Type="http://schemas.openxmlformats.org/officeDocument/2006/relationships/hyperlink" Target="#Tendencia!A1"/><Relationship Id="rId2" Type="http://schemas.openxmlformats.org/officeDocument/2006/relationships/hyperlink" Target="#Contenido!A1"/><Relationship Id="rId1" Type="http://schemas.openxmlformats.org/officeDocument/2006/relationships/chart" Target="../charts/chart1.xml"/><Relationship Id="rId6" Type="http://schemas.openxmlformats.org/officeDocument/2006/relationships/hyperlink" Target="#Estrato!A1"/><Relationship Id="rId11" Type="http://schemas.openxmlformats.org/officeDocument/2006/relationships/hyperlink" Target="#Excepcion!A1"/><Relationship Id="rId5" Type="http://schemas.openxmlformats.org/officeDocument/2006/relationships/hyperlink" Target="#Edad!A1"/><Relationship Id="rId10" Type="http://schemas.openxmlformats.org/officeDocument/2006/relationships/hyperlink" Target="#Regi&#243;n!A1"/><Relationship Id="rId4" Type="http://schemas.openxmlformats.org/officeDocument/2006/relationships/hyperlink" Target="#Pre_Genero!A1"/><Relationship Id="rId9" Type="http://schemas.openxmlformats.org/officeDocument/2006/relationships/hyperlink" Target="#Municipio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Departamento!A1"/><Relationship Id="rId3" Type="http://schemas.openxmlformats.org/officeDocument/2006/relationships/image" Target="../media/image2.png"/><Relationship Id="rId7" Type="http://schemas.openxmlformats.org/officeDocument/2006/relationships/hyperlink" Target="#Colegio!A1"/><Relationship Id="rId12" Type="http://schemas.openxmlformats.org/officeDocument/2006/relationships/hyperlink" Target="#Tendencia!A1"/><Relationship Id="rId2" Type="http://schemas.openxmlformats.org/officeDocument/2006/relationships/hyperlink" Target="#Contenido!A1"/><Relationship Id="rId1" Type="http://schemas.openxmlformats.org/officeDocument/2006/relationships/chart" Target="../charts/chart2.xml"/><Relationship Id="rId6" Type="http://schemas.openxmlformats.org/officeDocument/2006/relationships/hyperlink" Target="#Estrato!A1"/><Relationship Id="rId11" Type="http://schemas.openxmlformats.org/officeDocument/2006/relationships/hyperlink" Target="#Excepcion!A1"/><Relationship Id="rId5" Type="http://schemas.openxmlformats.org/officeDocument/2006/relationships/hyperlink" Target="#Edad!A1"/><Relationship Id="rId10" Type="http://schemas.openxmlformats.org/officeDocument/2006/relationships/hyperlink" Target="#Regi&#243;n!A1"/><Relationship Id="rId4" Type="http://schemas.openxmlformats.org/officeDocument/2006/relationships/hyperlink" Target="#Pre_Genero!A1"/><Relationship Id="rId9" Type="http://schemas.openxmlformats.org/officeDocument/2006/relationships/hyperlink" Target="#Municipio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Departamento!A1"/><Relationship Id="rId3" Type="http://schemas.openxmlformats.org/officeDocument/2006/relationships/image" Target="../media/image2.png"/><Relationship Id="rId7" Type="http://schemas.openxmlformats.org/officeDocument/2006/relationships/hyperlink" Target="#Colegio!A1"/><Relationship Id="rId12" Type="http://schemas.openxmlformats.org/officeDocument/2006/relationships/hyperlink" Target="#Tendencia!A1"/><Relationship Id="rId2" Type="http://schemas.openxmlformats.org/officeDocument/2006/relationships/hyperlink" Target="#Contenido!A1"/><Relationship Id="rId1" Type="http://schemas.openxmlformats.org/officeDocument/2006/relationships/chart" Target="../charts/chart3.xml"/><Relationship Id="rId6" Type="http://schemas.openxmlformats.org/officeDocument/2006/relationships/hyperlink" Target="#Estrato!A1"/><Relationship Id="rId11" Type="http://schemas.openxmlformats.org/officeDocument/2006/relationships/hyperlink" Target="#Excepcion!A1"/><Relationship Id="rId5" Type="http://schemas.openxmlformats.org/officeDocument/2006/relationships/hyperlink" Target="#Edad!A1"/><Relationship Id="rId10" Type="http://schemas.openxmlformats.org/officeDocument/2006/relationships/hyperlink" Target="#Regi&#243;n!A1"/><Relationship Id="rId4" Type="http://schemas.openxmlformats.org/officeDocument/2006/relationships/hyperlink" Target="#Pre_Genero!A1"/><Relationship Id="rId9" Type="http://schemas.openxmlformats.org/officeDocument/2006/relationships/hyperlink" Target="#Municipio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Departamento!A1"/><Relationship Id="rId3" Type="http://schemas.openxmlformats.org/officeDocument/2006/relationships/image" Target="../media/image2.png"/><Relationship Id="rId7" Type="http://schemas.openxmlformats.org/officeDocument/2006/relationships/hyperlink" Target="#Colegio!A1"/><Relationship Id="rId12" Type="http://schemas.openxmlformats.org/officeDocument/2006/relationships/hyperlink" Target="#Tendencia!A1"/><Relationship Id="rId2" Type="http://schemas.openxmlformats.org/officeDocument/2006/relationships/hyperlink" Target="#Contenido!A1"/><Relationship Id="rId1" Type="http://schemas.openxmlformats.org/officeDocument/2006/relationships/chart" Target="../charts/chart4.xml"/><Relationship Id="rId6" Type="http://schemas.openxmlformats.org/officeDocument/2006/relationships/hyperlink" Target="#Estrato!A1"/><Relationship Id="rId11" Type="http://schemas.openxmlformats.org/officeDocument/2006/relationships/hyperlink" Target="#Excepcion!A1"/><Relationship Id="rId5" Type="http://schemas.openxmlformats.org/officeDocument/2006/relationships/hyperlink" Target="#Edad!A1"/><Relationship Id="rId10" Type="http://schemas.openxmlformats.org/officeDocument/2006/relationships/hyperlink" Target="#Regi&#243;n!A1"/><Relationship Id="rId4" Type="http://schemas.openxmlformats.org/officeDocument/2006/relationships/hyperlink" Target="#Pre_Genero!A1"/><Relationship Id="rId9" Type="http://schemas.openxmlformats.org/officeDocument/2006/relationships/hyperlink" Target="#Municipio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Departamento!A1"/><Relationship Id="rId3" Type="http://schemas.openxmlformats.org/officeDocument/2006/relationships/image" Target="../media/image2.png"/><Relationship Id="rId7" Type="http://schemas.openxmlformats.org/officeDocument/2006/relationships/hyperlink" Target="#Colegio!A1"/><Relationship Id="rId12" Type="http://schemas.openxmlformats.org/officeDocument/2006/relationships/hyperlink" Target="#Tendencia!A1"/><Relationship Id="rId2" Type="http://schemas.openxmlformats.org/officeDocument/2006/relationships/hyperlink" Target="#Contenido!A1"/><Relationship Id="rId1" Type="http://schemas.openxmlformats.org/officeDocument/2006/relationships/chart" Target="../charts/chart5.xml"/><Relationship Id="rId6" Type="http://schemas.openxmlformats.org/officeDocument/2006/relationships/hyperlink" Target="#Estrato!A1"/><Relationship Id="rId11" Type="http://schemas.openxmlformats.org/officeDocument/2006/relationships/hyperlink" Target="#Excepcion!A1"/><Relationship Id="rId5" Type="http://schemas.openxmlformats.org/officeDocument/2006/relationships/hyperlink" Target="#Edad!A1"/><Relationship Id="rId10" Type="http://schemas.openxmlformats.org/officeDocument/2006/relationships/hyperlink" Target="#Regi&#243;n!A1"/><Relationship Id="rId4" Type="http://schemas.openxmlformats.org/officeDocument/2006/relationships/hyperlink" Target="#Pre_Genero!A1"/><Relationship Id="rId9" Type="http://schemas.openxmlformats.org/officeDocument/2006/relationships/hyperlink" Target="#Municipio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Municipio!A1"/><Relationship Id="rId3" Type="http://schemas.openxmlformats.org/officeDocument/2006/relationships/hyperlink" Target="#Pre_Genero!A1"/><Relationship Id="rId7" Type="http://schemas.openxmlformats.org/officeDocument/2006/relationships/hyperlink" Target="#Departamento!A1"/><Relationship Id="rId12" Type="http://schemas.openxmlformats.org/officeDocument/2006/relationships/hyperlink" Target="#Tendencia!A1"/><Relationship Id="rId2" Type="http://schemas.openxmlformats.org/officeDocument/2006/relationships/image" Target="../media/image2.png"/><Relationship Id="rId1" Type="http://schemas.openxmlformats.org/officeDocument/2006/relationships/hyperlink" Target="#Contenido!A1"/><Relationship Id="rId6" Type="http://schemas.openxmlformats.org/officeDocument/2006/relationships/hyperlink" Target="#Colegio!A1"/><Relationship Id="rId11" Type="http://schemas.openxmlformats.org/officeDocument/2006/relationships/chart" Target="../charts/chart6.xml"/><Relationship Id="rId5" Type="http://schemas.openxmlformats.org/officeDocument/2006/relationships/hyperlink" Target="#Estrato!A1"/><Relationship Id="rId10" Type="http://schemas.openxmlformats.org/officeDocument/2006/relationships/hyperlink" Target="#Excepcion!A1"/><Relationship Id="rId4" Type="http://schemas.openxmlformats.org/officeDocument/2006/relationships/hyperlink" Target="#Edad!A1"/><Relationship Id="rId9" Type="http://schemas.openxmlformats.org/officeDocument/2006/relationships/hyperlink" Target="#Regi&#243;n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Municipio!A1"/><Relationship Id="rId3" Type="http://schemas.openxmlformats.org/officeDocument/2006/relationships/hyperlink" Target="#Pre_Genero!A1"/><Relationship Id="rId7" Type="http://schemas.openxmlformats.org/officeDocument/2006/relationships/hyperlink" Target="#Departamento!A1"/><Relationship Id="rId12" Type="http://schemas.openxmlformats.org/officeDocument/2006/relationships/hyperlink" Target="#Tendencia!A1"/><Relationship Id="rId2" Type="http://schemas.openxmlformats.org/officeDocument/2006/relationships/image" Target="../media/image2.png"/><Relationship Id="rId1" Type="http://schemas.openxmlformats.org/officeDocument/2006/relationships/hyperlink" Target="#Contenido!A1"/><Relationship Id="rId6" Type="http://schemas.openxmlformats.org/officeDocument/2006/relationships/hyperlink" Target="#Colegio!A1"/><Relationship Id="rId11" Type="http://schemas.openxmlformats.org/officeDocument/2006/relationships/chart" Target="../charts/chart7.xml"/><Relationship Id="rId5" Type="http://schemas.openxmlformats.org/officeDocument/2006/relationships/hyperlink" Target="#Estrato!A1"/><Relationship Id="rId10" Type="http://schemas.openxmlformats.org/officeDocument/2006/relationships/hyperlink" Target="#Excepcion!A1"/><Relationship Id="rId4" Type="http://schemas.openxmlformats.org/officeDocument/2006/relationships/hyperlink" Target="#Edad!A1"/><Relationship Id="rId9" Type="http://schemas.openxmlformats.org/officeDocument/2006/relationships/hyperlink" Target="#Regi&#243;n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Municipio!A1"/><Relationship Id="rId3" Type="http://schemas.openxmlformats.org/officeDocument/2006/relationships/hyperlink" Target="#Pre_Genero!A1"/><Relationship Id="rId7" Type="http://schemas.openxmlformats.org/officeDocument/2006/relationships/hyperlink" Target="#Departamento!A1"/><Relationship Id="rId2" Type="http://schemas.openxmlformats.org/officeDocument/2006/relationships/image" Target="../media/image2.png"/><Relationship Id="rId1" Type="http://schemas.openxmlformats.org/officeDocument/2006/relationships/hyperlink" Target="#Contenido!A1"/><Relationship Id="rId6" Type="http://schemas.openxmlformats.org/officeDocument/2006/relationships/hyperlink" Target="#Colegio!A1"/><Relationship Id="rId11" Type="http://schemas.openxmlformats.org/officeDocument/2006/relationships/hyperlink" Target="#Tendencia!A1"/><Relationship Id="rId5" Type="http://schemas.openxmlformats.org/officeDocument/2006/relationships/hyperlink" Target="#Estrato!A1"/><Relationship Id="rId10" Type="http://schemas.openxmlformats.org/officeDocument/2006/relationships/hyperlink" Target="#Excepcion!A1"/><Relationship Id="rId4" Type="http://schemas.openxmlformats.org/officeDocument/2006/relationships/hyperlink" Target="#Edad!A1"/><Relationship Id="rId9" Type="http://schemas.openxmlformats.org/officeDocument/2006/relationships/hyperlink" Target="#Regi&#243;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723900</xdr:colOff>
      <xdr:row>13</xdr:row>
      <xdr:rowOff>19049</xdr:rowOff>
    </xdr:from>
    <xdr:to>
      <xdr:col>3</xdr:col>
      <xdr:colOff>947700</xdr:colOff>
      <xdr:row>42</xdr:row>
      <xdr:rowOff>38100</xdr:rowOff>
    </xdr:to>
    <xdr:sp macro="" textlink="">
      <xdr:nvSpPr>
        <xdr:cNvPr id="12" name="11 Rectángulo redondeado"/>
        <xdr:cNvSpPr/>
      </xdr:nvSpPr>
      <xdr:spPr>
        <a:xfrm>
          <a:off x="781050" y="2162174"/>
          <a:ext cx="7920000" cy="4714876"/>
        </a:xfrm>
        <a:prstGeom prst="roundRect">
          <a:avLst>
            <a:gd name="adj" fmla="val 10938"/>
          </a:avLst>
        </a:prstGeom>
        <a:solidFill>
          <a:schemeClr val="bg1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 editAs="absolute">
    <xdr:from>
      <xdr:col>1</xdr:col>
      <xdr:colOff>733425</xdr:colOff>
      <xdr:row>44</xdr:row>
      <xdr:rowOff>152400</xdr:rowOff>
    </xdr:from>
    <xdr:to>
      <xdr:col>3</xdr:col>
      <xdr:colOff>957225</xdr:colOff>
      <xdr:row>53</xdr:row>
      <xdr:rowOff>63075</xdr:rowOff>
    </xdr:to>
    <xdr:sp macro="" textlink="">
      <xdr:nvSpPr>
        <xdr:cNvPr id="23" name="22 Rectángulo redondeado"/>
        <xdr:cNvSpPr/>
      </xdr:nvSpPr>
      <xdr:spPr>
        <a:xfrm>
          <a:off x="790575" y="7315200"/>
          <a:ext cx="7920000" cy="1368000"/>
        </a:xfrm>
        <a:prstGeom prst="roundRect">
          <a:avLst/>
        </a:prstGeom>
        <a:solidFill>
          <a:schemeClr val="bg1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 editAs="absolute">
    <xdr:from>
      <xdr:col>2</xdr:col>
      <xdr:colOff>919163</xdr:colOff>
      <xdr:row>43</xdr:row>
      <xdr:rowOff>152400</xdr:rowOff>
    </xdr:from>
    <xdr:to>
      <xdr:col>2</xdr:col>
      <xdr:colOff>5176838</xdr:colOff>
      <xdr:row>46</xdr:row>
      <xdr:rowOff>9525</xdr:rowOff>
    </xdr:to>
    <xdr:sp macro="" textlink="">
      <xdr:nvSpPr>
        <xdr:cNvPr id="24" name="23 Rectángulo redondeado"/>
        <xdr:cNvSpPr/>
      </xdr:nvSpPr>
      <xdr:spPr>
        <a:xfrm>
          <a:off x="2624138" y="7153275"/>
          <a:ext cx="4257675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POSGRADO</a:t>
          </a:r>
        </a:p>
      </xdr:txBody>
    </xdr:sp>
    <xdr:clientData/>
  </xdr:twoCellAnchor>
  <xdr:twoCellAnchor editAs="absolute">
    <xdr:from>
      <xdr:col>1</xdr:col>
      <xdr:colOff>723900</xdr:colOff>
      <xdr:row>56</xdr:row>
      <xdr:rowOff>9528</xdr:rowOff>
    </xdr:from>
    <xdr:to>
      <xdr:col>3</xdr:col>
      <xdr:colOff>947700</xdr:colOff>
      <xdr:row>66</xdr:row>
      <xdr:rowOff>9526</xdr:rowOff>
    </xdr:to>
    <xdr:sp macro="" textlink="">
      <xdr:nvSpPr>
        <xdr:cNvPr id="14" name="13 Rectángulo redondeado"/>
        <xdr:cNvSpPr/>
      </xdr:nvSpPr>
      <xdr:spPr>
        <a:xfrm>
          <a:off x="781050" y="9115428"/>
          <a:ext cx="7920000" cy="1619248"/>
        </a:xfrm>
        <a:prstGeom prst="roundRect">
          <a:avLst>
            <a:gd name="adj" fmla="val 9763"/>
          </a:avLst>
        </a:prstGeom>
        <a:solidFill>
          <a:schemeClr val="bg1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 editAs="absolute">
    <xdr:from>
      <xdr:col>1</xdr:col>
      <xdr:colOff>1171574</xdr:colOff>
      <xdr:row>16</xdr:row>
      <xdr:rowOff>10063</xdr:rowOff>
    </xdr:from>
    <xdr:to>
      <xdr:col>3</xdr:col>
      <xdr:colOff>495374</xdr:colOff>
      <xdr:row>18</xdr:row>
      <xdr:rowOff>154290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228724" y="2638963"/>
          <a:ext cx="7020000" cy="46807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s-CO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M</a:t>
          </a:r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ATRICULADOS POR PRIMERA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VEZ EN PROGRAMAS DE PREGRADO POR PROGRAMA ACADÉMICO Y POR GÉNERO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1</xdr:col>
      <xdr:colOff>1162050</xdr:colOff>
      <xdr:row>47</xdr:row>
      <xdr:rowOff>76199</xdr:rowOff>
    </xdr:from>
    <xdr:to>
      <xdr:col>3</xdr:col>
      <xdr:colOff>485850</xdr:colOff>
      <xdr:row>49</xdr:row>
      <xdr:rowOff>40349</xdr:rowOff>
    </xdr:to>
    <xdr:sp macro="" textlink="">
      <xdr:nvSpPr>
        <xdr:cNvPr id="5" name="4 Rectángulo">
          <a:hlinkClick xmlns:r="http://schemas.openxmlformats.org/officeDocument/2006/relationships" r:id="rId2"/>
        </xdr:cNvPr>
        <xdr:cNvSpPr/>
      </xdr:nvSpPr>
      <xdr:spPr>
        <a:xfrm>
          <a:off x="1219200" y="7724774"/>
          <a:ext cx="7020000" cy="28800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</a:t>
          </a:r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MATRICULADOS POR PRIMERA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VEZ EN PROGRAMAS DE POSGRADO POR GÉNERO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1</xdr:col>
      <xdr:colOff>1171574</xdr:colOff>
      <xdr:row>18</xdr:row>
      <xdr:rowOff>130074</xdr:rowOff>
    </xdr:from>
    <xdr:to>
      <xdr:col>3</xdr:col>
      <xdr:colOff>495374</xdr:colOff>
      <xdr:row>22</xdr:row>
      <xdr:rowOff>58374</xdr:rowOff>
    </xdr:to>
    <xdr:sp macro="" textlink="">
      <xdr:nvSpPr>
        <xdr:cNvPr id="6" name="5 Rectángulo">
          <a:hlinkClick xmlns:r="http://schemas.openxmlformats.org/officeDocument/2006/relationships" r:id="rId3"/>
        </xdr:cNvPr>
        <xdr:cNvSpPr/>
      </xdr:nvSpPr>
      <xdr:spPr>
        <a:xfrm>
          <a:off x="1228724" y="3082824"/>
          <a:ext cx="7020000" cy="5760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s-CO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</a:t>
          </a:r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MATRICULADOS POR PRIMERA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VEZ EN PROGRAMAS DE PREGRADO POR PROGRAMA ACADÉMICO Y POR EDAD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1</xdr:col>
      <xdr:colOff>1171574</xdr:colOff>
      <xdr:row>21</xdr:row>
      <xdr:rowOff>100833</xdr:rowOff>
    </xdr:from>
    <xdr:to>
      <xdr:col>3</xdr:col>
      <xdr:colOff>495374</xdr:colOff>
      <xdr:row>25</xdr:row>
      <xdr:rowOff>29133</xdr:rowOff>
    </xdr:to>
    <xdr:sp macro="" textlink="">
      <xdr:nvSpPr>
        <xdr:cNvPr id="7" name="6 Rectángulo">
          <a:hlinkClick xmlns:r="http://schemas.openxmlformats.org/officeDocument/2006/relationships" r:id="rId4"/>
        </xdr:cNvPr>
        <xdr:cNvSpPr/>
      </xdr:nvSpPr>
      <xdr:spPr>
        <a:xfrm>
          <a:off x="1228724" y="3539358"/>
          <a:ext cx="7020000" cy="5760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s-CO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</a:t>
          </a:r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MATRICULADOS POR PRIMERA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VEZ EN PROGRAMAS DE PREGRADO POR PROGRAMA ACADÉMICO Y POR ESTRATO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1</xdr:col>
      <xdr:colOff>1171574</xdr:colOff>
      <xdr:row>24</xdr:row>
      <xdr:rowOff>119217</xdr:rowOff>
    </xdr:from>
    <xdr:to>
      <xdr:col>3</xdr:col>
      <xdr:colOff>495374</xdr:colOff>
      <xdr:row>28</xdr:row>
      <xdr:rowOff>47517</xdr:rowOff>
    </xdr:to>
    <xdr:sp macro="" textlink="">
      <xdr:nvSpPr>
        <xdr:cNvPr id="8" name="7 Rectángulo">
          <a:hlinkClick xmlns:r="http://schemas.openxmlformats.org/officeDocument/2006/relationships" r:id="rId5"/>
        </xdr:cNvPr>
        <xdr:cNvSpPr/>
      </xdr:nvSpPr>
      <xdr:spPr>
        <a:xfrm>
          <a:off x="1228724" y="4043517"/>
          <a:ext cx="7020000" cy="5760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s-CO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</a:t>
          </a:r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MATRICULADOS POR PRIMERA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VEZ EN PROGRAMAS DE PREGRADO POR PROGRAMA ACADÉMICO Y SEGÚN EL TIPO DE COLEGIO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1</xdr:col>
      <xdr:colOff>1171574</xdr:colOff>
      <xdr:row>27</xdr:row>
      <xdr:rowOff>137601</xdr:rowOff>
    </xdr:from>
    <xdr:to>
      <xdr:col>3</xdr:col>
      <xdr:colOff>495374</xdr:colOff>
      <xdr:row>31</xdr:row>
      <xdr:rowOff>65901</xdr:rowOff>
    </xdr:to>
    <xdr:sp macro="" textlink="">
      <xdr:nvSpPr>
        <xdr:cNvPr id="9" name="8 Rectángulo">
          <a:hlinkClick xmlns:r="http://schemas.openxmlformats.org/officeDocument/2006/relationships" r:id="rId6"/>
        </xdr:cNvPr>
        <xdr:cNvSpPr/>
      </xdr:nvSpPr>
      <xdr:spPr>
        <a:xfrm>
          <a:off x="1228724" y="4547676"/>
          <a:ext cx="7020000" cy="5760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s-CO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</a:t>
          </a:r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MATRICULADOS POR PRIMERA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VEZ EN PROGRAMAS DE PREGRADO POR PROGRAMA ACADÉMICO Y SEGÚN EL DEPARTAMENTO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1</xdr:col>
      <xdr:colOff>1171574</xdr:colOff>
      <xdr:row>34</xdr:row>
      <xdr:rowOff>12444</xdr:rowOff>
    </xdr:from>
    <xdr:to>
      <xdr:col>3</xdr:col>
      <xdr:colOff>495374</xdr:colOff>
      <xdr:row>35</xdr:row>
      <xdr:rowOff>138519</xdr:rowOff>
    </xdr:to>
    <xdr:sp macro="" textlink="">
      <xdr:nvSpPr>
        <xdr:cNvPr id="10" name="9 Rectángulo">
          <a:hlinkClick xmlns:r="http://schemas.openxmlformats.org/officeDocument/2006/relationships" r:id="rId7"/>
        </xdr:cNvPr>
        <xdr:cNvSpPr/>
      </xdr:nvSpPr>
      <xdr:spPr>
        <a:xfrm>
          <a:off x="1228724" y="5555994"/>
          <a:ext cx="7020000" cy="2880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s-CO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</a:t>
          </a:r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MATRICULADOS POR PRIMERA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VEZ EN PROGRAMAS DE PREGRADO SEGÚN SU REGIÓN DE PROCEDENCIA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1</xdr:col>
      <xdr:colOff>1171574</xdr:colOff>
      <xdr:row>36</xdr:row>
      <xdr:rowOff>1</xdr:rowOff>
    </xdr:from>
    <xdr:to>
      <xdr:col>3</xdr:col>
      <xdr:colOff>495374</xdr:colOff>
      <xdr:row>37</xdr:row>
      <xdr:rowOff>126076</xdr:rowOff>
    </xdr:to>
    <xdr:sp macro="" textlink="">
      <xdr:nvSpPr>
        <xdr:cNvPr id="11" name="10 Rectángulo">
          <a:hlinkClick xmlns:r="http://schemas.openxmlformats.org/officeDocument/2006/relationships" r:id="rId8"/>
        </xdr:cNvPr>
        <xdr:cNvSpPr/>
      </xdr:nvSpPr>
      <xdr:spPr>
        <a:xfrm>
          <a:off x="1228724" y="5867401"/>
          <a:ext cx="7020000" cy="2880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s-CO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M</a:t>
          </a:r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ATRICULADOS POR PRIMERA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VEZ SEGÚN MECANISMOS DE EXCEPCIÓN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2</xdr:col>
      <xdr:colOff>909638</xdr:colOff>
      <xdr:row>12</xdr:row>
      <xdr:rowOff>9525</xdr:rowOff>
    </xdr:from>
    <xdr:to>
      <xdr:col>2</xdr:col>
      <xdr:colOff>5167313</xdr:colOff>
      <xdr:row>14</xdr:row>
      <xdr:rowOff>28575</xdr:rowOff>
    </xdr:to>
    <xdr:sp macro="" textlink="">
      <xdr:nvSpPr>
        <xdr:cNvPr id="13" name="12 Rectángulo redondeado"/>
        <xdr:cNvSpPr/>
      </xdr:nvSpPr>
      <xdr:spPr>
        <a:xfrm>
          <a:off x="2614613" y="1990725"/>
          <a:ext cx="4257675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PREGRADO</a:t>
          </a:r>
        </a:p>
      </xdr:txBody>
    </xdr:sp>
    <xdr:clientData/>
  </xdr:twoCellAnchor>
  <xdr:twoCellAnchor editAs="absolute">
    <xdr:from>
      <xdr:col>2</xdr:col>
      <xdr:colOff>909638</xdr:colOff>
      <xdr:row>54</xdr:row>
      <xdr:rowOff>152400</xdr:rowOff>
    </xdr:from>
    <xdr:to>
      <xdr:col>2</xdr:col>
      <xdr:colOff>5167313</xdr:colOff>
      <xdr:row>57</xdr:row>
      <xdr:rowOff>9525</xdr:rowOff>
    </xdr:to>
    <xdr:sp macro="" textlink="">
      <xdr:nvSpPr>
        <xdr:cNvPr id="15" name="14 Rectángulo redondeado"/>
        <xdr:cNvSpPr/>
      </xdr:nvSpPr>
      <xdr:spPr>
        <a:xfrm>
          <a:off x="2614613" y="8934450"/>
          <a:ext cx="4257675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OTROS</a:t>
          </a:r>
        </a:p>
      </xdr:txBody>
    </xdr:sp>
    <xdr:clientData/>
  </xdr:twoCellAnchor>
  <xdr:twoCellAnchor editAs="absolute">
    <xdr:from>
      <xdr:col>1</xdr:col>
      <xdr:colOff>1171574</xdr:colOff>
      <xdr:row>30</xdr:row>
      <xdr:rowOff>155985</xdr:rowOff>
    </xdr:from>
    <xdr:to>
      <xdr:col>3</xdr:col>
      <xdr:colOff>495374</xdr:colOff>
      <xdr:row>34</xdr:row>
      <xdr:rowOff>84285</xdr:rowOff>
    </xdr:to>
    <xdr:sp macro="" textlink="">
      <xdr:nvSpPr>
        <xdr:cNvPr id="16" name="15 Rectángulo">
          <a:hlinkClick xmlns:r="http://schemas.openxmlformats.org/officeDocument/2006/relationships" r:id="rId9"/>
        </xdr:cNvPr>
        <xdr:cNvSpPr/>
      </xdr:nvSpPr>
      <xdr:spPr>
        <a:xfrm>
          <a:off x="1228724" y="5051835"/>
          <a:ext cx="7020000" cy="5760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s-CO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M</a:t>
          </a:r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ATRICULADOS POR PRIMERA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VEZ EN PROGRAMAS DE PREGRADO POR PROGRAMA ACADÉMICO Y SEGÚN MUNICIPIOS DE RISARALDA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1</xdr:col>
      <xdr:colOff>1152524</xdr:colOff>
      <xdr:row>61</xdr:row>
      <xdr:rowOff>161753</xdr:rowOff>
    </xdr:from>
    <xdr:to>
      <xdr:col>3</xdr:col>
      <xdr:colOff>476324</xdr:colOff>
      <xdr:row>65</xdr:row>
      <xdr:rowOff>90053</xdr:rowOff>
    </xdr:to>
    <xdr:sp macro="" textlink="">
      <xdr:nvSpPr>
        <xdr:cNvPr id="20" name="19 Rectángulo">
          <a:hlinkClick xmlns:r="http://schemas.openxmlformats.org/officeDocument/2006/relationships" r:id="rId10"/>
        </xdr:cNvPr>
        <xdr:cNvSpPr/>
      </xdr:nvSpPr>
      <xdr:spPr>
        <a:xfrm>
          <a:off x="1209674" y="10077278"/>
          <a:ext cx="7020000" cy="5760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s-CO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</a:t>
          </a:r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PROMEDIO EN LOS PUNTAJES DE LAS PRUEBAS ICFES DE LOS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ESTUDIANTES MATRICULADOS POR PRIMERA VEZ SEGÚN SU PROGRAMA ACADÉMICO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1</xdr:col>
      <xdr:colOff>1152524</xdr:colOff>
      <xdr:row>58</xdr:row>
      <xdr:rowOff>127549</xdr:rowOff>
    </xdr:from>
    <xdr:to>
      <xdr:col>3</xdr:col>
      <xdr:colOff>476324</xdr:colOff>
      <xdr:row>62</xdr:row>
      <xdr:rowOff>55849</xdr:rowOff>
    </xdr:to>
    <xdr:sp macro="" textlink="">
      <xdr:nvSpPr>
        <xdr:cNvPr id="21" name="20 Rectángulo">
          <a:hlinkClick xmlns:r="http://schemas.openxmlformats.org/officeDocument/2006/relationships" r:id="rId11"/>
        </xdr:cNvPr>
        <xdr:cNvSpPr/>
      </xdr:nvSpPr>
      <xdr:spPr>
        <a:xfrm>
          <a:off x="1209674" y="9557299"/>
          <a:ext cx="7020000" cy="5760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s-CO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</a:t>
          </a:r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RESUMEN DE ESTUDIANTES INSCRITOS, CUPOS, ADMITIDOS Y MATRICULADOS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POR PROGRAMA ACADÉMICO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2</xdr:col>
      <xdr:colOff>3094857</xdr:colOff>
      <xdr:row>0</xdr:row>
      <xdr:rowOff>142875</xdr:rowOff>
    </xdr:from>
    <xdr:to>
      <xdr:col>3</xdr:col>
      <xdr:colOff>1634726</xdr:colOff>
      <xdr:row>3</xdr:row>
      <xdr:rowOff>152374</xdr:rowOff>
    </xdr:to>
    <xdr:sp macro="" textlink="">
      <xdr:nvSpPr>
        <xdr:cNvPr id="33" name="32 Rectángulo"/>
        <xdr:cNvSpPr/>
      </xdr:nvSpPr>
      <xdr:spPr>
        <a:xfrm>
          <a:off x="4799832" y="142875"/>
          <a:ext cx="4588244" cy="514324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r"/>
          <a:r>
            <a:rPr lang="es-ES" sz="3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BOLETÍN ESTADÍSTICO 2012</a:t>
          </a:r>
        </a:p>
      </xdr:txBody>
    </xdr:sp>
    <xdr:clientData/>
  </xdr:twoCellAnchor>
  <xdr:twoCellAnchor editAs="absolute">
    <xdr:from>
      <xdr:col>1</xdr:col>
      <xdr:colOff>19050</xdr:colOff>
      <xdr:row>1</xdr:row>
      <xdr:rowOff>9530</xdr:rowOff>
    </xdr:from>
    <xdr:to>
      <xdr:col>2</xdr:col>
      <xdr:colOff>1929060</xdr:colOff>
      <xdr:row>8</xdr:row>
      <xdr:rowOff>142506</xdr:rowOff>
    </xdr:to>
    <xdr:pic>
      <xdr:nvPicPr>
        <xdr:cNvPr id="34" name="33 Imagen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80980"/>
          <a:ext cx="3557835" cy="1275976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oneCellAnchor>
    <xdr:from>
      <xdr:col>2</xdr:col>
      <xdr:colOff>3390900</xdr:colOff>
      <xdr:row>3</xdr:row>
      <xdr:rowOff>149696</xdr:rowOff>
    </xdr:from>
    <xdr:ext cx="4292201" cy="405432"/>
    <xdr:sp macro="" textlink="">
      <xdr:nvSpPr>
        <xdr:cNvPr id="37" name="36 Rectángulo"/>
        <xdr:cNvSpPr/>
      </xdr:nvSpPr>
      <xdr:spPr>
        <a:xfrm>
          <a:off x="5095875" y="654521"/>
          <a:ext cx="4292201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r"/>
          <a:r>
            <a:rPr lang="es-ES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CAPÍTULO</a:t>
          </a:r>
          <a:r>
            <a:rPr lang="es-ES" sz="20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2. POBLACIÓN ESTUDIANTIL</a:t>
          </a:r>
          <a:endParaRPr lang="es-ES" sz="20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oneCellAnchor>
  <xdr:oneCellAnchor>
    <xdr:from>
      <xdr:col>2</xdr:col>
      <xdr:colOff>3294400</xdr:colOff>
      <xdr:row>6</xdr:row>
      <xdr:rowOff>66675</xdr:rowOff>
    </xdr:from>
    <xdr:ext cx="4388701" cy="405432"/>
    <xdr:sp macro="" textlink="">
      <xdr:nvSpPr>
        <xdr:cNvPr id="38" name="37 Rectángulo"/>
        <xdr:cNvSpPr/>
      </xdr:nvSpPr>
      <xdr:spPr>
        <a:xfrm>
          <a:off x="4999375" y="1057275"/>
          <a:ext cx="4388701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r"/>
          <a:r>
            <a:rPr lang="es-ES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--MATRICULADOS POR PRIMERA VEZ--</a:t>
          </a:r>
        </a:p>
      </xdr:txBody>
    </xdr:sp>
    <xdr:clientData/>
  </xdr:oneCellAnchor>
  <xdr:twoCellAnchor editAs="absolute">
    <xdr:from>
      <xdr:col>1</xdr:col>
      <xdr:colOff>1171575</xdr:colOff>
      <xdr:row>37</xdr:row>
      <xdr:rowOff>142875</xdr:rowOff>
    </xdr:from>
    <xdr:to>
      <xdr:col>3</xdr:col>
      <xdr:colOff>495375</xdr:colOff>
      <xdr:row>40</xdr:row>
      <xdr:rowOff>114300</xdr:rowOff>
    </xdr:to>
    <xdr:sp macro="" textlink="">
      <xdr:nvSpPr>
        <xdr:cNvPr id="26" name="25 Rectángulo">
          <a:hlinkClick xmlns:r="http://schemas.openxmlformats.org/officeDocument/2006/relationships" r:id="rId13"/>
        </xdr:cNvPr>
        <xdr:cNvSpPr/>
      </xdr:nvSpPr>
      <xdr:spPr>
        <a:xfrm>
          <a:off x="1228725" y="6172200"/>
          <a:ext cx="7020000" cy="4572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s-CO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</a:t>
          </a:r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TENDENCIA DE LOS ESTUDIANTES MATRICULADOS POR PRIMERA VEZ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SEGÚN PROGRAMAS DE PREGRADO  (2003 - 2012)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1</xdr:col>
      <xdr:colOff>1162050</xdr:colOff>
      <xdr:row>49</xdr:row>
      <xdr:rowOff>66675</xdr:rowOff>
    </xdr:from>
    <xdr:to>
      <xdr:col>3</xdr:col>
      <xdr:colOff>485850</xdr:colOff>
      <xdr:row>52</xdr:row>
      <xdr:rowOff>38100</xdr:rowOff>
    </xdr:to>
    <xdr:sp macro="" textlink="">
      <xdr:nvSpPr>
        <xdr:cNvPr id="25" name="24 Rectángulo">
          <a:hlinkClick xmlns:r="http://schemas.openxmlformats.org/officeDocument/2006/relationships" r:id="rId14"/>
        </xdr:cNvPr>
        <xdr:cNvSpPr/>
      </xdr:nvSpPr>
      <xdr:spPr>
        <a:xfrm>
          <a:off x="1219200" y="8039100"/>
          <a:ext cx="7020000" cy="4572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s-CO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• </a:t>
          </a:r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TENDENCIA DE LOS ESTUDIANTES MATRICULADOS POR PRIMERA VEZ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SEGÚN PROGRAMAS DE POSGRADO (2004 - 2012)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</xdr:row>
          <xdr:rowOff>38100</xdr:rowOff>
        </xdr:from>
        <xdr:to>
          <xdr:col>4</xdr:col>
          <xdr:colOff>3409950</xdr:colOff>
          <xdr:row>4</xdr:row>
          <xdr:rowOff>57150</xdr:rowOff>
        </xdr:to>
        <xdr:sp macro="" textlink="">
          <xdr:nvSpPr>
            <xdr:cNvPr id="15361" name="Drop Down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0</xdr:col>
      <xdr:colOff>85725</xdr:colOff>
      <xdr:row>5</xdr:row>
      <xdr:rowOff>133348</xdr:rowOff>
    </xdr:from>
    <xdr:to>
      <xdr:col>0</xdr:col>
      <xdr:colOff>1633725</xdr:colOff>
      <xdr:row>9</xdr:row>
      <xdr:rowOff>61648</xdr:rowOff>
    </xdr:to>
    <xdr:sp macro="" textlink="">
      <xdr:nvSpPr>
        <xdr:cNvPr id="9" name="8 Rectángulo redondeado">
          <a:hlinkClick xmlns:r="http://schemas.openxmlformats.org/officeDocument/2006/relationships" r:id="rId1"/>
        </xdr:cNvPr>
        <xdr:cNvSpPr/>
      </xdr:nvSpPr>
      <xdr:spPr>
        <a:xfrm>
          <a:off x="85725" y="11525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203249</xdr:colOff>
      <xdr:row>1</xdr:row>
      <xdr:rowOff>9525</xdr:rowOff>
    </xdr:from>
    <xdr:to>
      <xdr:col>0</xdr:col>
      <xdr:colOff>1516202</xdr:colOff>
      <xdr:row>4</xdr:row>
      <xdr:rowOff>102900</xdr:rowOff>
    </xdr:to>
    <xdr:pic>
      <xdr:nvPicPr>
        <xdr:cNvPr id="10" name="9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3249" y="342900"/>
          <a:ext cx="1312953" cy="6172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123824</xdr:rowOff>
    </xdr:from>
    <xdr:to>
      <xdr:col>0</xdr:col>
      <xdr:colOff>1633725</xdr:colOff>
      <xdr:row>13</xdr:row>
      <xdr:rowOff>52124</xdr:rowOff>
    </xdr:to>
    <xdr:sp macro="" textlink="">
      <xdr:nvSpPr>
        <xdr:cNvPr id="11" name="10 Rectángulo redondeado">
          <a:hlinkClick xmlns:r="http://schemas.openxmlformats.org/officeDocument/2006/relationships" r:id="rId3"/>
        </xdr:cNvPr>
        <xdr:cNvSpPr/>
      </xdr:nvSpPr>
      <xdr:spPr>
        <a:xfrm>
          <a:off x="85725" y="1790699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 vez por género</a:t>
          </a:r>
        </a:p>
      </xdr:txBody>
    </xdr:sp>
    <xdr:clientData/>
  </xdr:twoCellAnchor>
  <xdr:twoCellAnchor editAs="absolute">
    <xdr:from>
      <xdr:col>0</xdr:col>
      <xdr:colOff>85725</xdr:colOff>
      <xdr:row>13</xdr:row>
      <xdr:rowOff>123824</xdr:rowOff>
    </xdr:from>
    <xdr:to>
      <xdr:col>0</xdr:col>
      <xdr:colOff>1633725</xdr:colOff>
      <xdr:row>17</xdr:row>
      <xdr:rowOff>52124</xdr:rowOff>
    </xdr:to>
    <xdr:sp macro="" textlink="">
      <xdr:nvSpPr>
        <xdr:cNvPr id="12" name="11 Rectángulo redondeado">
          <a:hlinkClick xmlns:r="http://schemas.openxmlformats.org/officeDocument/2006/relationships" r:id="rId4"/>
        </xdr:cNvPr>
        <xdr:cNvSpPr/>
      </xdr:nvSpPr>
      <xdr:spPr>
        <a:xfrm>
          <a:off x="85725" y="2438399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 vez por edad</a:t>
          </a:r>
        </a:p>
      </xdr:txBody>
    </xdr:sp>
    <xdr:clientData/>
  </xdr:twoCellAnchor>
  <xdr:twoCellAnchor editAs="absolute">
    <xdr:from>
      <xdr:col>0</xdr:col>
      <xdr:colOff>85725</xdr:colOff>
      <xdr:row>17</xdr:row>
      <xdr:rowOff>114299</xdr:rowOff>
    </xdr:from>
    <xdr:to>
      <xdr:col>0</xdr:col>
      <xdr:colOff>1633725</xdr:colOff>
      <xdr:row>21</xdr:row>
      <xdr:rowOff>42599</xdr:rowOff>
    </xdr:to>
    <xdr:sp macro="" textlink="">
      <xdr:nvSpPr>
        <xdr:cNvPr id="13" name="12 Rectángulo redondeado">
          <a:hlinkClick xmlns:r="http://schemas.openxmlformats.org/officeDocument/2006/relationships" r:id="rId5"/>
        </xdr:cNvPr>
        <xdr:cNvSpPr/>
      </xdr:nvSpPr>
      <xdr:spPr>
        <a:xfrm>
          <a:off x="85725" y="3076574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 vez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por estrato</a:t>
          </a:r>
        </a:p>
      </xdr:txBody>
    </xdr:sp>
    <xdr:clientData/>
  </xdr:twoCellAnchor>
  <xdr:twoCellAnchor editAs="absolute">
    <xdr:from>
      <xdr:col>0</xdr:col>
      <xdr:colOff>85725</xdr:colOff>
      <xdr:row>21</xdr:row>
      <xdr:rowOff>104774</xdr:rowOff>
    </xdr:from>
    <xdr:to>
      <xdr:col>0</xdr:col>
      <xdr:colOff>1633725</xdr:colOff>
      <xdr:row>25</xdr:row>
      <xdr:rowOff>33074</xdr:rowOff>
    </xdr:to>
    <xdr:sp macro="" textlink="">
      <xdr:nvSpPr>
        <xdr:cNvPr id="14" name="13 Rectángulo redondeado">
          <a:hlinkClick xmlns:r="http://schemas.openxmlformats.org/officeDocument/2006/relationships" r:id="rId6"/>
        </xdr:cNvPr>
        <xdr:cNvSpPr/>
      </xdr:nvSpPr>
      <xdr:spPr>
        <a:xfrm>
          <a:off x="85725" y="3714749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 vez por tipo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 colegio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25</xdr:row>
      <xdr:rowOff>95249</xdr:rowOff>
    </xdr:from>
    <xdr:to>
      <xdr:col>0</xdr:col>
      <xdr:colOff>1633725</xdr:colOff>
      <xdr:row>29</xdr:row>
      <xdr:rowOff>23549</xdr:rowOff>
    </xdr:to>
    <xdr:sp macro="" textlink="">
      <xdr:nvSpPr>
        <xdr:cNvPr id="15" name="14 Rectángulo redondeado">
          <a:hlinkClick xmlns:r="http://schemas.openxmlformats.org/officeDocument/2006/relationships" r:id="rId7"/>
        </xdr:cNvPr>
        <xdr:cNvSpPr/>
      </xdr:nvSpPr>
      <xdr:spPr>
        <a:xfrm>
          <a:off x="85725" y="4352924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por departamento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29</xdr:row>
      <xdr:rowOff>76200</xdr:rowOff>
    </xdr:from>
    <xdr:to>
      <xdr:col>0</xdr:col>
      <xdr:colOff>1633725</xdr:colOff>
      <xdr:row>32</xdr:row>
      <xdr:rowOff>310425</xdr:rowOff>
    </xdr:to>
    <xdr:sp macro="" textlink="">
      <xdr:nvSpPr>
        <xdr:cNvPr id="16" name="15 Rectángulo redondeado">
          <a:hlinkClick xmlns:r="http://schemas.openxmlformats.org/officeDocument/2006/relationships" r:id="rId8"/>
        </xdr:cNvPr>
        <xdr:cNvSpPr/>
      </xdr:nvSpPr>
      <xdr:spPr>
        <a:xfrm>
          <a:off x="85725" y="4981575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por municipios de Risaralda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33</xdr:row>
      <xdr:rowOff>57150</xdr:rowOff>
    </xdr:from>
    <xdr:to>
      <xdr:col>0</xdr:col>
      <xdr:colOff>1633725</xdr:colOff>
      <xdr:row>36</xdr:row>
      <xdr:rowOff>129450</xdr:rowOff>
    </xdr:to>
    <xdr:sp macro="" textlink="">
      <xdr:nvSpPr>
        <xdr:cNvPr id="17" name="16 Rectángulo redondeado">
          <a:hlinkClick xmlns:r="http://schemas.openxmlformats.org/officeDocument/2006/relationships" r:id="rId9"/>
        </xdr:cNvPr>
        <xdr:cNvSpPr/>
      </xdr:nvSpPr>
      <xdr:spPr>
        <a:xfrm>
          <a:off x="85725" y="5772150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por región de procedencia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37</xdr:row>
      <xdr:rowOff>28575</xdr:rowOff>
    </xdr:from>
    <xdr:to>
      <xdr:col>0</xdr:col>
      <xdr:colOff>1633725</xdr:colOff>
      <xdr:row>40</xdr:row>
      <xdr:rowOff>100875</xdr:rowOff>
    </xdr:to>
    <xdr:sp macro="" textlink="">
      <xdr:nvSpPr>
        <xdr:cNvPr id="18" name="17 Rectángulo redondeado">
          <a:hlinkClick xmlns:r="http://schemas.openxmlformats.org/officeDocument/2006/relationships" r:id="rId10"/>
        </xdr:cNvPr>
        <xdr:cNvSpPr/>
      </xdr:nvSpPr>
      <xdr:spPr>
        <a:xfrm>
          <a:off x="85725" y="6553200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por mecanismos de excepción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41</xdr:row>
      <xdr:rowOff>9525</xdr:rowOff>
    </xdr:from>
    <xdr:to>
      <xdr:col>0</xdr:col>
      <xdr:colOff>1633725</xdr:colOff>
      <xdr:row>44</xdr:row>
      <xdr:rowOff>81825</xdr:rowOff>
    </xdr:to>
    <xdr:sp macro="" textlink="">
      <xdr:nvSpPr>
        <xdr:cNvPr id="19" name="18 Rectángulo redondeado">
          <a:hlinkClick xmlns:r="http://schemas.openxmlformats.org/officeDocument/2006/relationships" r:id="rId11"/>
        </xdr:cNvPr>
        <xdr:cNvSpPr/>
      </xdr:nvSpPr>
      <xdr:spPr>
        <a:xfrm>
          <a:off x="85725" y="7343775"/>
          <a:ext cx="1548000" cy="720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Tendencia. 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en programas pregrado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2</xdr:col>
      <xdr:colOff>476250</xdr:colOff>
      <xdr:row>5</xdr:row>
      <xdr:rowOff>152400</xdr:rowOff>
    </xdr:from>
    <xdr:to>
      <xdr:col>17</xdr:col>
      <xdr:colOff>257175</xdr:colOff>
      <xdr:row>21</xdr:row>
      <xdr:rowOff>133350</xdr:rowOff>
    </xdr:to>
    <xdr:graphicFrame macro="">
      <xdr:nvGraphicFramePr>
        <xdr:cNvPr id="20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438150</xdr:colOff>
      <xdr:row>5</xdr:row>
      <xdr:rowOff>66675</xdr:rowOff>
    </xdr:from>
    <xdr:to>
      <xdr:col>8</xdr:col>
      <xdr:colOff>428624</xdr:colOff>
      <xdr:row>23</xdr:row>
      <xdr:rowOff>0</xdr:rowOff>
    </xdr:to>
    <xdr:graphicFrame macro="">
      <xdr:nvGraphicFramePr>
        <xdr:cNvPr id="36" name="3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</xdr:row>
          <xdr:rowOff>9525</xdr:rowOff>
        </xdr:from>
        <xdr:to>
          <xdr:col>5</xdr:col>
          <xdr:colOff>247650</xdr:colOff>
          <xdr:row>4</xdr:row>
          <xdr:rowOff>28575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0</xdr:col>
      <xdr:colOff>85725</xdr:colOff>
      <xdr:row>5</xdr:row>
      <xdr:rowOff>133348</xdr:rowOff>
    </xdr:from>
    <xdr:to>
      <xdr:col>0</xdr:col>
      <xdr:colOff>1633725</xdr:colOff>
      <xdr:row>9</xdr:row>
      <xdr:rowOff>61648</xdr:rowOff>
    </xdr:to>
    <xdr:sp macro="" textlink="">
      <xdr:nvSpPr>
        <xdr:cNvPr id="6" name="5 Rectángulo redondeado">
          <a:hlinkClick xmlns:r="http://schemas.openxmlformats.org/officeDocument/2006/relationships" r:id="rId2"/>
        </xdr:cNvPr>
        <xdr:cNvSpPr/>
      </xdr:nvSpPr>
      <xdr:spPr>
        <a:xfrm>
          <a:off x="85725" y="11525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203249</xdr:colOff>
      <xdr:row>1</xdr:row>
      <xdr:rowOff>9525</xdr:rowOff>
    </xdr:from>
    <xdr:to>
      <xdr:col>0</xdr:col>
      <xdr:colOff>1516202</xdr:colOff>
      <xdr:row>4</xdr:row>
      <xdr:rowOff>102900</xdr:rowOff>
    </xdr:to>
    <xdr:pic>
      <xdr:nvPicPr>
        <xdr:cNvPr id="7" name="6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249" y="342900"/>
          <a:ext cx="1312953" cy="6172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123824</xdr:rowOff>
    </xdr:from>
    <xdr:to>
      <xdr:col>0</xdr:col>
      <xdr:colOff>1633725</xdr:colOff>
      <xdr:row>13</xdr:row>
      <xdr:rowOff>52124</xdr:rowOff>
    </xdr:to>
    <xdr:sp macro="" textlink="">
      <xdr:nvSpPr>
        <xdr:cNvPr id="10" name="9 Rectángulo redondeado">
          <a:hlinkClick xmlns:r="http://schemas.openxmlformats.org/officeDocument/2006/relationships" r:id="rId4"/>
        </xdr:cNvPr>
        <xdr:cNvSpPr/>
      </xdr:nvSpPr>
      <xdr:spPr>
        <a:xfrm>
          <a:off x="85725" y="1790699"/>
          <a:ext cx="1548000" cy="576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 vez por género</a:t>
          </a:r>
        </a:p>
      </xdr:txBody>
    </xdr:sp>
    <xdr:clientData/>
  </xdr:twoCellAnchor>
  <xdr:twoCellAnchor editAs="absolute">
    <xdr:from>
      <xdr:col>0</xdr:col>
      <xdr:colOff>85725</xdr:colOff>
      <xdr:row>13</xdr:row>
      <xdr:rowOff>133350</xdr:rowOff>
    </xdr:from>
    <xdr:to>
      <xdr:col>0</xdr:col>
      <xdr:colOff>1633725</xdr:colOff>
      <xdr:row>18</xdr:row>
      <xdr:rowOff>43725</xdr:rowOff>
    </xdr:to>
    <xdr:sp macro="" textlink="">
      <xdr:nvSpPr>
        <xdr:cNvPr id="12" name="11 Rectángulo redondeado">
          <a:hlinkClick xmlns:r="http://schemas.openxmlformats.org/officeDocument/2006/relationships" r:id="rId5"/>
        </xdr:cNvPr>
        <xdr:cNvSpPr/>
      </xdr:nvSpPr>
      <xdr:spPr>
        <a:xfrm>
          <a:off x="85725" y="2447925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Tendencia. 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en posgrado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</xdr:row>
          <xdr:rowOff>38100</xdr:rowOff>
        </xdr:from>
        <xdr:to>
          <xdr:col>4</xdr:col>
          <xdr:colOff>3629025</xdr:colOff>
          <xdr:row>4</xdr:row>
          <xdr:rowOff>57150</xdr:rowOff>
        </xdr:to>
        <xdr:sp macro="" textlink="">
          <xdr:nvSpPr>
            <xdr:cNvPr id="30721" name="Drop Down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2</xdr:col>
      <xdr:colOff>419100</xdr:colOff>
      <xdr:row>5</xdr:row>
      <xdr:rowOff>123825</xdr:rowOff>
    </xdr:from>
    <xdr:to>
      <xdr:col>17</xdr:col>
      <xdr:colOff>133350</xdr:colOff>
      <xdr:row>21</xdr:row>
      <xdr:rowOff>104775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85725</xdr:colOff>
      <xdr:row>5</xdr:row>
      <xdr:rowOff>133348</xdr:rowOff>
    </xdr:from>
    <xdr:to>
      <xdr:col>0</xdr:col>
      <xdr:colOff>1633725</xdr:colOff>
      <xdr:row>9</xdr:row>
      <xdr:rowOff>61648</xdr:rowOff>
    </xdr:to>
    <xdr:sp macro="" textlink="">
      <xdr:nvSpPr>
        <xdr:cNvPr id="15" name="14 Rectángulo redondeado">
          <a:hlinkClick xmlns:r="http://schemas.openxmlformats.org/officeDocument/2006/relationships" r:id="rId2"/>
        </xdr:cNvPr>
        <xdr:cNvSpPr/>
      </xdr:nvSpPr>
      <xdr:spPr>
        <a:xfrm>
          <a:off x="85725" y="11525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203249</xdr:colOff>
      <xdr:row>1</xdr:row>
      <xdr:rowOff>9525</xdr:rowOff>
    </xdr:from>
    <xdr:to>
      <xdr:col>0</xdr:col>
      <xdr:colOff>1516202</xdr:colOff>
      <xdr:row>4</xdr:row>
      <xdr:rowOff>102900</xdr:rowOff>
    </xdr:to>
    <xdr:pic>
      <xdr:nvPicPr>
        <xdr:cNvPr id="16" name="15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249" y="342900"/>
          <a:ext cx="1312953" cy="6172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123824</xdr:rowOff>
    </xdr:from>
    <xdr:to>
      <xdr:col>0</xdr:col>
      <xdr:colOff>1633725</xdr:colOff>
      <xdr:row>13</xdr:row>
      <xdr:rowOff>52124</xdr:rowOff>
    </xdr:to>
    <xdr:sp macro="" textlink="">
      <xdr:nvSpPr>
        <xdr:cNvPr id="17" name="16 Rectángulo redondeado">
          <a:hlinkClick xmlns:r="http://schemas.openxmlformats.org/officeDocument/2006/relationships" r:id="rId4"/>
        </xdr:cNvPr>
        <xdr:cNvSpPr/>
      </xdr:nvSpPr>
      <xdr:spPr>
        <a:xfrm>
          <a:off x="85725" y="1790699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 vez por género</a:t>
          </a:r>
        </a:p>
      </xdr:txBody>
    </xdr:sp>
    <xdr:clientData/>
  </xdr:twoCellAnchor>
  <xdr:twoCellAnchor editAs="absolute">
    <xdr:from>
      <xdr:col>0</xdr:col>
      <xdr:colOff>85725</xdr:colOff>
      <xdr:row>13</xdr:row>
      <xdr:rowOff>133350</xdr:rowOff>
    </xdr:from>
    <xdr:to>
      <xdr:col>0</xdr:col>
      <xdr:colOff>1633725</xdr:colOff>
      <xdr:row>18</xdr:row>
      <xdr:rowOff>43725</xdr:rowOff>
    </xdr:to>
    <xdr:sp macro="" textlink="">
      <xdr:nvSpPr>
        <xdr:cNvPr id="18" name="17 Rectángulo redondeado">
          <a:hlinkClick xmlns:r="http://schemas.openxmlformats.org/officeDocument/2006/relationships" r:id="rId5"/>
        </xdr:cNvPr>
        <xdr:cNvSpPr/>
      </xdr:nvSpPr>
      <xdr:spPr>
        <a:xfrm>
          <a:off x="85725" y="2447925"/>
          <a:ext cx="1548000" cy="720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Tendencia. 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en posgrado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1076325</xdr:colOff>
      <xdr:row>6</xdr:row>
      <xdr:rowOff>57150</xdr:rowOff>
    </xdr:from>
    <xdr:to>
      <xdr:col>11</xdr:col>
      <xdr:colOff>285750</xdr:colOff>
      <xdr:row>24</xdr:row>
      <xdr:rowOff>114300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</xdr:row>
          <xdr:rowOff>47625</xdr:rowOff>
        </xdr:from>
        <xdr:to>
          <xdr:col>4</xdr:col>
          <xdr:colOff>2752725</xdr:colOff>
          <xdr:row>4</xdr:row>
          <xdr:rowOff>66675</xdr:rowOff>
        </xdr:to>
        <xdr:sp macro="" textlink="">
          <xdr:nvSpPr>
            <xdr:cNvPr id="14337" name="Drop Dow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0</xdr:col>
      <xdr:colOff>85725</xdr:colOff>
      <xdr:row>5</xdr:row>
      <xdr:rowOff>133348</xdr:rowOff>
    </xdr:from>
    <xdr:to>
      <xdr:col>0</xdr:col>
      <xdr:colOff>1633725</xdr:colOff>
      <xdr:row>9</xdr:row>
      <xdr:rowOff>61648</xdr:rowOff>
    </xdr:to>
    <xdr:sp macro="" textlink="">
      <xdr:nvSpPr>
        <xdr:cNvPr id="7" name="6 Rectángulo redondeado">
          <a:hlinkClick xmlns:r="http://schemas.openxmlformats.org/officeDocument/2006/relationships" r:id="rId2"/>
        </xdr:cNvPr>
        <xdr:cNvSpPr/>
      </xdr:nvSpPr>
      <xdr:spPr>
        <a:xfrm>
          <a:off x="85725" y="11525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203249</xdr:colOff>
      <xdr:row>1</xdr:row>
      <xdr:rowOff>9525</xdr:rowOff>
    </xdr:from>
    <xdr:to>
      <xdr:col>0</xdr:col>
      <xdr:colOff>1516202</xdr:colOff>
      <xdr:row>4</xdr:row>
      <xdr:rowOff>102900</xdr:rowOff>
    </xdr:to>
    <xdr:pic>
      <xdr:nvPicPr>
        <xdr:cNvPr id="8" name="7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249" y="342900"/>
          <a:ext cx="1312953" cy="6172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123825</xdr:rowOff>
    </xdr:from>
    <xdr:to>
      <xdr:col>0</xdr:col>
      <xdr:colOff>1633725</xdr:colOff>
      <xdr:row>15</xdr:row>
      <xdr:rowOff>88275</xdr:rowOff>
    </xdr:to>
    <xdr:sp macro="" textlink="">
      <xdr:nvSpPr>
        <xdr:cNvPr id="9" name="8 Rectángulo redondeado">
          <a:hlinkClick xmlns:r="http://schemas.openxmlformats.org/officeDocument/2006/relationships" r:id="rId4"/>
        </xdr:cNvPr>
        <xdr:cNvSpPr/>
      </xdr:nvSpPr>
      <xdr:spPr>
        <a:xfrm>
          <a:off x="85725" y="1790700"/>
          <a:ext cx="1548000" cy="936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Resumen: Inscritos,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cupos, admitidos y matriculados por primera vez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15</xdr:row>
      <xdr:rowOff>142875</xdr:rowOff>
    </xdr:from>
    <xdr:to>
      <xdr:col>0</xdr:col>
      <xdr:colOff>1633725</xdr:colOff>
      <xdr:row>19</xdr:row>
      <xdr:rowOff>71175</xdr:rowOff>
    </xdr:to>
    <xdr:sp macro="" textlink="">
      <xdr:nvSpPr>
        <xdr:cNvPr id="10" name="9 Rectángulo redondeado">
          <a:hlinkClick xmlns:r="http://schemas.openxmlformats.org/officeDocument/2006/relationships" r:id="rId5"/>
        </xdr:cNvPr>
        <xdr:cNvSpPr/>
      </xdr:nvSpPr>
      <xdr:spPr>
        <a:xfrm>
          <a:off x="85725" y="2781300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Promedio puntajes pruebas ICFES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133348</xdr:rowOff>
    </xdr:from>
    <xdr:to>
      <xdr:col>0</xdr:col>
      <xdr:colOff>1633725</xdr:colOff>
      <xdr:row>8</xdr:row>
      <xdr:rowOff>61648</xdr:rowOff>
    </xdr:to>
    <xdr:sp macro="" textlink="">
      <xdr:nvSpPr>
        <xdr:cNvPr id="4" name="3 Rectángulo redondeado">
          <a:hlinkClick xmlns:r="http://schemas.openxmlformats.org/officeDocument/2006/relationships" r:id="rId1"/>
        </xdr:cNvPr>
        <xdr:cNvSpPr/>
      </xdr:nvSpPr>
      <xdr:spPr>
        <a:xfrm>
          <a:off x="85725" y="11525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203249</xdr:colOff>
      <xdr:row>1</xdr:row>
      <xdr:rowOff>9525</xdr:rowOff>
    </xdr:from>
    <xdr:to>
      <xdr:col>0</xdr:col>
      <xdr:colOff>1516202</xdr:colOff>
      <xdr:row>4</xdr:row>
      <xdr:rowOff>102900</xdr:rowOff>
    </xdr:to>
    <xdr:pic>
      <xdr:nvPicPr>
        <xdr:cNvPr id="7" name="6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3249" y="342900"/>
          <a:ext cx="1312953" cy="6172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8</xdr:row>
      <xdr:rowOff>123825</xdr:rowOff>
    </xdr:from>
    <xdr:to>
      <xdr:col>0</xdr:col>
      <xdr:colOff>1633725</xdr:colOff>
      <xdr:row>13</xdr:row>
      <xdr:rowOff>88275</xdr:rowOff>
    </xdr:to>
    <xdr:sp macro="" textlink="">
      <xdr:nvSpPr>
        <xdr:cNvPr id="8" name="7 Rectángulo redondeado">
          <a:hlinkClick xmlns:r="http://schemas.openxmlformats.org/officeDocument/2006/relationships" r:id="rId3"/>
        </xdr:cNvPr>
        <xdr:cNvSpPr/>
      </xdr:nvSpPr>
      <xdr:spPr>
        <a:xfrm>
          <a:off x="85725" y="1790700"/>
          <a:ext cx="1548000" cy="93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Resumen: Inscritos,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cupos, admitidos y matriculados por primera vez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13</xdr:row>
      <xdr:rowOff>142875</xdr:rowOff>
    </xdr:from>
    <xdr:to>
      <xdr:col>0</xdr:col>
      <xdr:colOff>1633725</xdr:colOff>
      <xdr:row>17</xdr:row>
      <xdr:rowOff>71175</xdr:rowOff>
    </xdr:to>
    <xdr:sp macro="" textlink="">
      <xdr:nvSpPr>
        <xdr:cNvPr id="9" name="8 Rectángulo redondeado">
          <a:hlinkClick xmlns:r="http://schemas.openxmlformats.org/officeDocument/2006/relationships" r:id="rId4"/>
        </xdr:cNvPr>
        <xdr:cNvSpPr/>
      </xdr:nvSpPr>
      <xdr:spPr>
        <a:xfrm>
          <a:off x="85725" y="2781300"/>
          <a:ext cx="1548000" cy="576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Promedio puntajes pruebas ICFES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1495425</xdr:colOff>
      <xdr:row>5</xdr:row>
      <xdr:rowOff>85725</xdr:rowOff>
    </xdr:from>
    <xdr:to>
      <xdr:col>9</xdr:col>
      <xdr:colOff>190501</xdr:colOff>
      <xdr:row>21</xdr:row>
      <xdr:rowOff>66675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19050</xdr:colOff>
          <xdr:row>3</xdr:row>
          <xdr:rowOff>28575</xdr:rowOff>
        </xdr:from>
        <xdr:to>
          <xdr:col>4</xdr:col>
          <xdr:colOff>2581275</xdr:colOff>
          <xdr:row>4</xdr:row>
          <xdr:rowOff>47625</xdr:rowOff>
        </xdr:to>
        <xdr:sp macro="" textlink="">
          <xdr:nvSpPr>
            <xdr:cNvPr id="18433" name="Drop Down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0</xdr:col>
      <xdr:colOff>85725</xdr:colOff>
      <xdr:row>5</xdr:row>
      <xdr:rowOff>133348</xdr:rowOff>
    </xdr:from>
    <xdr:to>
      <xdr:col>0</xdr:col>
      <xdr:colOff>1633725</xdr:colOff>
      <xdr:row>9</xdr:row>
      <xdr:rowOff>61648</xdr:rowOff>
    </xdr:to>
    <xdr:sp macro="" textlink="">
      <xdr:nvSpPr>
        <xdr:cNvPr id="15" name="14 Rectángulo redondeado">
          <a:hlinkClick xmlns:r="http://schemas.openxmlformats.org/officeDocument/2006/relationships" r:id="rId2"/>
        </xdr:cNvPr>
        <xdr:cNvSpPr/>
      </xdr:nvSpPr>
      <xdr:spPr>
        <a:xfrm>
          <a:off x="85725" y="11525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203249</xdr:colOff>
      <xdr:row>1</xdr:row>
      <xdr:rowOff>9525</xdr:rowOff>
    </xdr:from>
    <xdr:to>
      <xdr:col>0</xdr:col>
      <xdr:colOff>1516202</xdr:colOff>
      <xdr:row>4</xdr:row>
      <xdr:rowOff>102900</xdr:rowOff>
    </xdr:to>
    <xdr:pic>
      <xdr:nvPicPr>
        <xdr:cNvPr id="16" name="15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249" y="342900"/>
          <a:ext cx="1312953" cy="6172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123824</xdr:rowOff>
    </xdr:from>
    <xdr:to>
      <xdr:col>0</xdr:col>
      <xdr:colOff>1633725</xdr:colOff>
      <xdr:row>13</xdr:row>
      <xdr:rowOff>52124</xdr:rowOff>
    </xdr:to>
    <xdr:sp macro="" textlink="">
      <xdr:nvSpPr>
        <xdr:cNvPr id="17" name="16 Rectángulo redondeado">
          <a:hlinkClick xmlns:r="http://schemas.openxmlformats.org/officeDocument/2006/relationships" r:id="rId4"/>
        </xdr:cNvPr>
        <xdr:cNvSpPr/>
      </xdr:nvSpPr>
      <xdr:spPr>
        <a:xfrm>
          <a:off x="85725" y="1790699"/>
          <a:ext cx="1548000" cy="576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 vez por género</a:t>
          </a:r>
        </a:p>
      </xdr:txBody>
    </xdr:sp>
    <xdr:clientData/>
  </xdr:twoCellAnchor>
  <xdr:twoCellAnchor editAs="absolute">
    <xdr:from>
      <xdr:col>0</xdr:col>
      <xdr:colOff>85725</xdr:colOff>
      <xdr:row>13</xdr:row>
      <xdr:rowOff>123824</xdr:rowOff>
    </xdr:from>
    <xdr:to>
      <xdr:col>0</xdr:col>
      <xdr:colOff>1633725</xdr:colOff>
      <xdr:row>17</xdr:row>
      <xdr:rowOff>52124</xdr:rowOff>
    </xdr:to>
    <xdr:sp macro="" textlink="">
      <xdr:nvSpPr>
        <xdr:cNvPr id="20" name="19 Rectángulo redondeado">
          <a:hlinkClick xmlns:r="http://schemas.openxmlformats.org/officeDocument/2006/relationships" r:id="rId5"/>
        </xdr:cNvPr>
        <xdr:cNvSpPr/>
      </xdr:nvSpPr>
      <xdr:spPr>
        <a:xfrm>
          <a:off x="85725" y="2438399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 vez por edad</a:t>
          </a:r>
        </a:p>
      </xdr:txBody>
    </xdr:sp>
    <xdr:clientData/>
  </xdr:twoCellAnchor>
  <xdr:twoCellAnchor editAs="absolute">
    <xdr:from>
      <xdr:col>0</xdr:col>
      <xdr:colOff>85725</xdr:colOff>
      <xdr:row>17</xdr:row>
      <xdr:rowOff>114299</xdr:rowOff>
    </xdr:from>
    <xdr:to>
      <xdr:col>0</xdr:col>
      <xdr:colOff>1633725</xdr:colOff>
      <xdr:row>21</xdr:row>
      <xdr:rowOff>42599</xdr:rowOff>
    </xdr:to>
    <xdr:sp macro="" textlink="">
      <xdr:nvSpPr>
        <xdr:cNvPr id="22" name="21 Rectángulo redondeado">
          <a:hlinkClick xmlns:r="http://schemas.openxmlformats.org/officeDocument/2006/relationships" r:id="rId6"/>
        </xdr:cNvPr>
        <xdr:cNvSpPr/>
      </xdr:nvSpPr>
      <xdr:spPr>
        <a:xfrm>
          <a:off x="85725" y="3076574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 vez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por estrato</a:t>
          </a:r>
        </a:p>
      </xdr:txBody>
    </xdr:sp>
    <xdr:clientData/>
  </xdr:twoCellAnchor>
  <xdr:twoCellAnchor editAs="absolute">
    <xdr:from>
      <xdr:col>0</xdr:col>
      <xdr:colOff>85725</xdr:colOff>
      <xdr:row>21</xdr:row>
      <xdr:rowOff>104774</xdr:rowOff>
    </xdr:from>
    <xdr:to>
      <xdr:col>0</xdr:col>
      <xdr:colOff>1633725</xdr:colOff>
      <xdr:row>25</xdr:row>
      <xdr:rowOff>33074</xdr:rowOff>
    </xdr:to>
    <xdr:sp macro="" textlink="">
      <xdr:nvSpPr>
        <xdr:cNvPr id="26" name="25 Rectángulo redondeado">
          <a:hlinkClick xmlns:r="http://schemas.openxmlformats.org/officeDocument/2006/relationships" r:id="rId7"/>
        </xdr:cNvPr>
        <xdr:cNvSpPr/>
      </xdr:nvSpPr>
      <xdr:spPr>
        <a:xfrm>
          <a:off x="85725" y="3714749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 vez por tipo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 colegio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25</xdr:row>
      <xdr:rowOff>95249</xdr:rowOff>
    </xdr:from>
    <xdr:to>
      <xdr:col>0</xdr:col>
      <xdr:colOff>1633725</xdr:colOff>
      <xdr:row>29</xdr:row>
      <xdr:rowOff>23549</xdr:rowOff>
    </xdr:to>
    <xdr:sp macro="" textlink="">
      <xdr:nvSpPr>
        <xdr:cNvPr id="27" name="26 Rectángulo redondeado">
          <a:hlinkClick xmlns:r="http://schemas.openxmlformats.org/officeDocument/2006/relationships" r:id="rId8"/>
        </xdr:cNvPr>
        <xdr:cNvSpPr/>
      </xdr:nvSpPr>
      <xdr:spPr>
        <a:xfrm>
          <a:off x="85725" y="4352924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por departamento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29</xdr:row>
      <xdr:rowOff>76200</xdr:rowOff>
    </xdr:from>
    <xdr:to>
      <xdr:col>0</xdr:col>
      <xdr:colOff>1633725</xdr:colOff>
      <xdr:row>32</xdr:row>
      <xdr:rowOff>148500</xdr:rowOff>
    </xdr:to>
    <xdr:sp macro="" textlink="">
      <xdr:nvSpPr>
        <xdr:cNvPr id="37" name="36 Rectángulo redondeado">
          <a:hlinkClick xmlns:r="http://schemas.openxmlformats.org/officeDocument/2006/relationships" r:id="rId9"/>
        </xdr:cNvPr>
        <xdr:cNvSpPr/>
      </xdr:nvSpPr>
      <xdr:spPr>
        <a:xfrm>
          <a:off x="85725" y="4981575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por municipios de Risaralda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33</xdr:row>
      <xdr:rowOff>57150</xdr:rowOff>
    </xdr:from>
    <xdr:to>
      <xdr:col>0</xdr:col>
      <xdr:colOff>1633725</xdr:colOff>
      <xdr:row>37</xdr:row>
      <xdr:rowOff>129450</xdr:rowOff>
    </xdr:to>
    <xdr:sp macro="" textlink="">
      <xdr:nvSpPr>
        <xdr:cNvPr id="38" name="37 Rectángulo redondeado">
          <a:hlinkClick xmlns:r="http://schemas.openxmlformats.org/officeDocument/2006/relationships" r:id="rId10"/>
        </xdr:cNvPr>
        <xdr:cNvSpPr/>
      </xdr:nvSpPr>
      <xdr:spPr>
        <a:xfrm>
          <a:off x="85725" y="5772150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por región de procedencia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38</xdr:row>
      <xdr:rowOff>28575</xdr:rowOff>
    </xdr:from>
    <xdr:to>
      <xdr:col>0</xdr:col>
      <xdr:colOff>1633725</xdr:colOff>
      <xdr:row>42</xdr:row>
      <xdr:rowOff>100875</xdr:rowOff>
    </xdr:to>
    <xdr:sp macro="" textlink="">
      <xdr:nvSpPr>
        <xdr:cNvPr id="39" name="38 Rectángulo redondeado">
          <a:hlinkClick xmlns:r="http://schemas.openxmlformats.org/officeDocument/2006/relationships" r:id="rId11"/>
        </xdr:cNvPr>
        <xdr:cNvSpPr/>
      </xdr:nvSpPr>
      <xdr:spPr>
        <a:xfrm>
          <a:off x="85725" y="6553200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por mecanismos de excepción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43</xdr:row>
      <xdr:rowOff>0</xdr:rowOff>
    </xdr:from>
    <xdr:to>
      <xdr:col>0</xdr:col>
      <xdr:colOff>1633725</xdr:colOff>
      <xdr:row>47</xdr:row>
      <xdr:rowOff>72300</xdr:rowOff>
    </xdr:to>
    <xdr:sp macro="" textlink="">
      <xdr:nvSpPr>
        <xdr:cNvPr id="18" name="17 Rectángulo redondeado">
          <a:hlinkClick xmlns:r="http://schemas.openxmlformats.org/officeDocument/2006/relationships" r:id="rId12"/>
        </xdr:cNvPr>
        <xdr:cNvSpPr/>
      </xdr:nvSpPr>
      <xdr:spPr>
        <a:xfrm>
          <a:off x="85725" y="7334250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Tendencia. 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en programas pregrado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47626</xdr:colOff>
      <xdr:row>5</xdr:row>
      <xdr:rowOff>57150</xdr:rowOff>
    </xdr:from>
    <xdr:to>
      <xdr:col>17</xdr:col>
      <xdr:colOff>304801</xdr:colOff>
      <xdr:row>23</xdr:row>
      <xdr:rowOff>85725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3</xdr:row>
          <xdr:rowOff>38100</xdr:rowOff>
        </xdr:from>
        <xdr:to>
          <xdr:col>4</xdr:col>
          <xdr:colOff>2524125</xdr:colOff>
          <xdr:row>4</xdr:row>
          <xdr:rowOff>57150</xdr:rowOff>
        </xdr:to>
        <xdr:sp macro="" textlink="">
          <xdr:nvSpPr>
            <xdr:cNvPr id="8193" name="Drop Dow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0</xdr:col>
      <xdr:colOff>85725</xdr:colOff>
      <xdr:row>5</xdr:row>
      <xdr:rowOff>133348</xdr:rowOff>
    </xdr:from>
    <xdr:to>
      <xdr:col>0</xdr:col>
      <xdr:colOff>1633725</xdr:colOff>
      <xdr:row>9</xdr:row>
      <xdr:rowOff>61648</xdr:rowOff>
    </xdr:to>
    <xdr:sp macro="" textlink="">
      <xdr:nvSpPr>
        <xdr:cNvPr id="22" name="21 Rectángulo redondeado">
          <a:hlinkClick xmlns:r="http://schemas.openxmlformats.org/officeDocument/2006/relationships" r:id="rId2"/>
        </xdr:cNvPr>
        <xdr:cNvSpPr/>
      </xdr:nvSpPr>
      <xdr:spPr>
        <a:xfrm>
          <a:off x="85725" y="11525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203249</xdr:colOff>
      <xdr:row>1</xdr:row>
      <xdr:rowOff>9525</xdr:rowOff>
    </xdr:from>
    <xdr:to>
      <xdr:col>0</xdr:col>
      <xdr:colOff>1516202</xdr:colOff>
      <xdr:row>4</xdr:row>
      <xdr:rowOff>102900</xdr:rowOff>
    </xdr:to>
    <xdr:pic>
      <xdr:nvPicPr>
        <xdr:cNvPr id="23" name="22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249" y="342900"/>
          <a:ext cx="1312953" cy="6172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123824</xdr:rowOff>
    </xdr:from>
    <xdr:to>
      <xdr:col>0</xdr:col>
      <xdr:colOff>1633725</xdr:colOff>
      <xdr:row>13</xdr:row>
      <xdr:rowOff>52124</xdr:rowOff>
    </xdr:to>
    <xdr:sp macro="" textlink="">
      <xdr:nvSpPr>
        <xdr:cNvPr id="24" name="23 Rectángulo redondeado">
          <a:hlinkClick xmlns:r="http://schemas.openxmlformats.org/officeDocument/2006/relationships" r:id="rId4"/>
        </xdr:cNvPr>
        <xdr:cNvSpPr/>
      </xdr:nvSpPr>
      <xdr:spPr>
        <a:xfrm>
          <a:off x="85725" y="1790699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 vez por género</a:t>
          </a:r>
        </a:p>
      </xdr:txBody>
    </xdr:sp>
    <xdr:clientData/>
  </xdr:twoCellAnchor>
  <xdr:twoCellAnchor editAs="absolute">
    <xdr:from>
      <xdr:col>0</xdr:col>
      <xdr:colOff>85725</xdr:colOff>
      <xdr:row>13</xdr:row>
      <xdr:rowOff>123824</xdr:rowOff>
    </xdr:from>
    <xdr:to>
      <xdr:col>0</xdr:col>
      <xdr:colOff>1633725</xdr:colOff>
      <xdr:row>17</xdr:row>
      <xdr:rowOff>52124</xdr:rowOff>
    </xdr:to>
    <xdr:sp macro="" textlink="">
      <xdr:nvSpPr>
        <xdr:cNvPr id="25" name="24 Rectángulo redondeado">
          <a:hlinkClick xmlns:r="http://schemas.openxmlformats.org/officeDocument/2006/relationships" r:id="rId5"/>
        </xdr:cNvPr>
        <xdr:cNvSpPr/>
      </xdr:nvSpPr>
      <xdr:spPr>
        <a:xfrm>
          <a:off x="85725" y="2438399"/>
          <a:ext cx="1548000" cy="576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 vez por edad</a:t>
          </a:r>
        </a:p>
      </xdr:txBody>
    </xdr:sp>
    <xdr:clientData/>
  </xdr:twoCellAnchor>
  <xdr:twoCellAnchor editAs="absolute">
    <xdr:from>
      <xdr:col>0</xdr:col>
      <xdr:colOff>85725</xdr:colOff>
      <xdr:row>17</xdr:row>
      <xdr:rowOff>114299</xdr:rowOff>
    </xdr:from>
    <xdr:to>
      <xdr:col>0</xdr:col>
      <xdr:colOff>1633725</xdr:colOff>
      <xdr:row>21</xdr:row>
      <xdr:rowOff>42599</xdr:rowOff>
    </xdr:to>
    <xdr:sp macro="" textlink="">
      <xdr:nvSpPr>
        <xdr:cNvPr id="26" name="25 Rectángulo redondeado">
          <a:hlinkClick xmlns:r="http://schemas.openxmlformats.org/officeDocument/2006/relationships" r:id="rId6"/>
        </xdr:cNvPr>
        <xdr:cNvSpPr/>
      </xdr:nvSpPr>
      <xdr:spPr>
        <a:xfrm>
          <a:off x="85725" y="3076574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 vez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por estrato</a:t>
          </a:r>
        </a:p>
      </xdr:txBody>
    </xdr:sp>
    <xdr:clientData/>
  </xdr:twoCellAnchor>
  <xdr:twoCellAnchor editAs="absolute">
    <xdr:from>
      <xdr:col>0</xdr:col>
      <xdr:colOff>85725</xdr:colOff>
      <xdr:row>21</xdr:row>
      <xdr:rowOff>104774</xdr:rowOff>
    </xdr:from>
    <xdr:to>
      <xdr:col>0</xdr:col>
      <xdr:colOff>1633725</xdr:colOff>
      <xdr:row>25</xdr:row>
      <xdr:rowOff>33074</xdr:rowOff>
    </xdr:to>
    <xdr:sp macro="" textlink="">
      <xdr:nvSpPr>
        <xdr:cNvPr id="27" name="26 Rectángulo redondeado">
          <a:hlinkClick xmlns:r="http://schemas.openxmlformats.org/officeDocument/2006/relationships" r:id="rId7"/>
        </xdr:cNvPr>
        <xdr:cNvSpPr/>
      </xdr:nvSpPr>
      <xdr:spPr>
        <a:xfrm>
          <a:off x="85725" y="3714749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 vez por tipo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 colegio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25</xdr:row>
      <xdr:rowOff>95249</xdr:rowOff>
    </xdr:from>
    <xdr:to>
      <xdr:col>0</xdr:col>
      <xdr:colOff>1633725</xdr:colOff>
      <xdr:row>28</xdr:row>
      <xdr:rowOff>147374</xdr:rowOff>
    </xdr:to>
    <xdr:sp macro="" textlink="">
      <xdr:nvSpPr>
        <xdr:cNvPr id="28" name="27 Rectángulo redondeado">
          <a:hlinkClick xmlns:r="http://schemas.openxmlformats.org/officeDocument/2006/relationships" r:id="rId8"/>
        </xdr:cNvPr>
        <xdr:cNvSpPr/>
      </xdr:nvSpPr>
      <xdr:spPr>
        <a:xfrm>
          <a:off x="85725" y="4352924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por departamento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29</xdr:row>
      <xdr:rowOff>38100</xdr:rowOff>
    </xdr:from>
    <xdr:to>
      <xdr:col>0</xdr:col>
      <xdr:colOff>1633725</xdr:colOff>
      <xdr:row>33</xdr:row>
      <xdr:rowOff>110400</xdr:rowOff>
    </xdr:to>
    <xdr:sp macro="" textlink="">
      <xdr:nvSpPr>
        <xdr:cNvPr id="29" name="28 Rectángulo redondeado">
          <a:hlinkClick xmlns:r="http://schemas.openxmlformats.org/officeDocument/2006/relationships" r:id="rId9"/>
        </xdr:cNvPr>
        <xdr:cNvSpPr/>
      </xdr:nvSpPr>
      <xdr:spPr>
        <a:xfrm>
          <a:off x="85725" y="4981575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por municipios de Risaralda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34</xdr:row>
      <xdr:rowOff>19050</xdr:rowOff>
    </xdr:from>
    <xdr:to>
      <xdr:col>0</xdr:col>
      <xdr:colOff>1633725</xdr:colOff>
      <xdr:row>37</xdr:row>
      <xdr:rowOff>91350</xdr:rowOff>
    </xdr:to>
    <xdr:sp macro="" textlink="">
      <xdr:nvSpPr>
        <xdr:cNvPr id="30" name="29 Rectángulo redondeado">
          <a:hlinkClick xmlns:r="http://schemas.openxmlformats.org/officeDocument/2006/relationships" r:id="rId10"/>
        </xdr:cNvPr>
        <xdr:cNvSpPr/>
      </xdr:nvSpPr>
      <xdr:spPr>
        <a:xfrm>
          <a:off x="85725" y="5772150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por región de procedencia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37</xdr:row>
      <xdr:rowOff>152400</xdr:rowOff>
    </xdr:from>
    <xdr:to>
      <xdr:col>0</xdr:col>
      <xdr:colOff>1633725</xdr:colOff>
      <xdr:row>42</xdr:row>
      <xdr:rowOff>62775</xdr:rowOff>
    </xdr:to>
    <xdr:sp macro="" textlink="">
      <xdr:nvSpPr>
        <xdr:cNvPr id="31" name="30 Rectángulo redondeado">
          <a:hlinkClick xmlns:r="http://schemas.openxmlformats.org/officeDocument/2006/relationships" r:id="rId11"/>
        </xdr:cNvPr>
        <xdr:cNvSpPr/>
      </xdr:nvSpPr>
      <xdr:spPr>
        <a:xfrm>
          <a:off x="85725" y="6553200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por mecanismos de excepción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42</xdr:row>
      <xdr:rowOff>123825</xdr:rowOff>
    </xdr:from>
    <xdr:to>
      <xdr:col>0</xdr:col>
      <xdr:colOff>1633725</xdr:colOff>
      <xdr:row>47</xdr:row>
      <xdr:rowOff>34200</xdr:rowOff>
    </xdr:to>
    <xdr:sp macro="" textlink="">
      <xdr:nvSpPr>
        <xdr:cNvPr id="14" name="13 Rectángulo redondeado">
          <a:hlinkClick xmlns:r="http://schemas.openxmlformats.org/officeDocument/2006/relationships" r:id="rId12"/>
        </xdr:cNvPr>
        <xdr:cNvSpPr/>
      </xdr:nvSpPr>
      <xdr:spPr>
        <a:xfrm>
          <a:off x="85725" y="7334250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Tendencia. 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en programas pregrado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552450</xdr:colOff>
      <xdr:row>5</xdr:row>
      <xdr:rowOff>38100</xdr:rowOff>
    </xdr:from>
    <xdr:to>
      <xdr:col>17</xdr:col>
      <xdr:colOff>95250</xdr:colOff>
      <xdr:row>22</xdr:row>
      <xdr:rowOff>142875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3</xdr:row>
          <xdr:rowOff>28575</xdr:rowOff>
        </xdr:from>
        <xdr:to>
          <xdr:col>4</xdr:col>
          <xdr:colOff>2533650</xdr:colOff>
          <xdr:row>4</xdr:row>
          <xdr:rowOff>47625</xdr:rowOff>
        </xdr:to>
        <xdr:sp macro="" textlink="">
          <xdr:nvSpPr>
            <xdr:cNvPr id="9217" name="Drop Dow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0</xdr:col>
      <xdr:colOff>85725</xdr:colOff>
      <xdr:row>5</xdr:row>
      <xdr:rowOff>133348</xdr:rowOff>
    </xdr:from>
    <xdr:to>
      <xdr:col>0</xdr:col>
      <xdr:colOff>1633725</xdr:colOff>
      <xdr:row>9</xdr:row>
      <xdr:rowOff>61648</xdr:rowOff>
    </xdr:to>
    <xdr:sp macro="" textlink="">
      <xdr:nvSpPr>
        <xdr:cNvPr id="14" name="13 Rectángulo redondeado">
          <a:hlinkClick xmlns:r="http://schemas.openxmlformats.org/officeDocument/2006/relationships" r:id="rId2"/>
        </xdr:cNvPr>
        <xdr:cNvSpPr/>
      </xdr:nvSpPr>
      <xdr:spPr>
        <a:xfrm>
          <a:off x="85725" y="11525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203249</xdr:colOff>
      <xdr:row>1</xdr:row>
      <xdr:rowOff>9525</xdr:rowOff>
    </xdr:from>
    <xdr:to>
      <xdr:col>0</xdr:col>
      <xdr:colOff>1516202</xdr:colOff>
      <xdr:row>4</xdr:row>
      <xdr:rowOff>102900</xdr:rowOff>
    </xdr:to>
    <xdr:pic>
      <xdr:nvPicPr>
        <xdr:cNvPr id="15" name="14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249" y="342900"/>
          <a:ext cx="1312953" cy="6172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123824</xdr:rowOff>
    </xdr:from>
    <xdr:to>
      <xdr:col>0</xdr:col>
      <xdr:colOff>1633725</xdr:colOff>
      <xdr:row>13</xdr:row>
      <xdr:rowOff>52124</xdr:rowOff>
    </xdr:to>
    <xdr:sp macro="" textlink="">
      <xdr:nvSpPr>
        <xdr:cNvPr id="16" name="15 Rectángulo redondeado">
          <a:hlinkClick xmlns:r="http://schemas.openxmlformats.org/officeDocument/2006/relationships" r:id="rId4"/>
        </xdr:cNvPr>
        <xdr:cNvSpPr/>
      </xdr:nvSpPr>
      <xdr:spPr>
        <a:xfrm>
          <a:off x="85725" y="1790699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 vez por género</a:t>
          </a:r>
        </a:p>
      </xdr:txBody>
    </xdr:sp>
    <xdr:clientData/>
  </xdr:twoCellAnchor>
  <xdr:twoCellAnchor editAs="absolute">
    <xdr:from>
      <xdr:col>0</xdr:col>
      <xdr:colOff>85725</xdr:colOff>
      <xdr:row>13</xdr:row>
      <xdr:rowOff>123824</xdr:rowOff>
    </xdr:from>
    <xdr:to>
      <xdr:col>0</xdr:col>
      <xdr:colOff>1633725</xdr:colOff>
      <xdr:row>17</xdr:row>
      <xdr:rowOff>52124</xdr:rowOff>
    </xdr:to>
    <xdr:sp macro="" textlink="">
      <xdr:nvSpPr>
        <xdr:cNvPr id="17" name="16 Rectángulo redondeado">
          <a:hlinkClick xmlns:r="http://schemas.openxmlformats.org/officeDocument/2006/relationships" r:id="rId5"/>
        </xdr:cNvPr>
        <xdr:cNvSpPr/>
      </xdr:nvSpPr>
      <xdr:spPr>
        <a:xfrm>
          <a:off x="85725" y="2438399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 vez por edad</a:t>
          </a:r>
        </a:p>
      </xdr:txBody>
    </xdr:sp>
    <xdr:clientData/>
  </xdr:twoCellAnchor>
  <xdr:twoCellAnchor editAs="absolute">
    <xdr:from>
      <xdr:col>0</xdr:col>
      <xdr:colOff>85725</xdr:colOff>
      <xdr:row>17</xdr:row>
      <xdr:rowOff>114299</xdr:rowOff>
    </xdr:from>
    <xdr:to>
      <xdr:col>0</xdr:col>
      <xdr:colOff>1633725</xdr:colOff>
      <xdr:row>21</xdr:row>
      <xdr:rowOff>42599</xdr:rowOff>
    </xdr:to>
    <xdr:sp macro="" textlink="">
      <xdr:nvSpPr>
        <xdr:cNvPr id="18" name="17 Rectángulo redondeado">
          <a:hlinkClick xmlns:r="http://schemas.openxmlformats.org/officeDocument/2006/relationships" r:id="rId6"/>
        </xdr:cNvPr>
        <xdr:cNvSpPr/>
      </xdr:nvSpPr>
      <xdr:spPr>
        <a:xfrm>
          <a:off x="85725" y="3076574"/>
          <a:ext cx="1548000" cy="576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 vez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por estrato</a:t>
          </a:r>
        </a:p>
      </xdr:txBody>
    </xdr:sp>
    <xdr:clientData/>
  </xdr:twoCellAnchor>
  <xdr:twoCellAnchor editAs="absolute">
    <xdr:from>
      <xdr:col>0</xdr:col>
      <xdr:colOff>85725</xdr:colOff>
      <xdr:row>21</xdr:row>
      <xdr:rowOff>104774</xdr:rowOff>
    </xdr:from>
    <xdr:to>
      <xdr:col>0</xdr:col>
      <xdr:colOff>1633725</xdr:colOff>
      <xdr:row>25</xdr:row>
      <xdr:rowOff>33074</xdr:rowOff>
    </xdr:to>
    <xdr:sp macro="" textlink="">
      <xdr:nvSpPr>
        <xdr:cNvPr id="19" name="18 Rectángulo redondeado">
          <a:hlinkClick xmlns:r="http://schemas.openxmlformats.org/officeDocument/2006/relationships" r:id="rId7"/>
        </xdr:cNvPr>
        <xdr:cNvSpPr/>
      </xdr:nvSpPr>
      <xdr:spPr>
        <a:xfrm>
          <a:off x="85725" y="3714749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 vez por tipo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 colegio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25</xdr:row>
      <xdr:rowOff>95249</xdr:rowOff>
    </xdr:from>
    <xdr:to>
      <xdr:col>0</xdr:col>
      <xdr:colOff>1633725</xdr:colOff>
      <xdr:row>29</xdr:row>
      <xdr:rowOff>23549</xdr:rowOff>
    </xdr:to>
    <xdr:sp macro="" textlink="">
      <xdr:nvSpPr>
        <xdr:cNvPr id="20" name="19 Rectángulo redondeado">
          <a:hlinkClick xmlns:r="http://schemas.openxmlformats.org/officeDocument/2006/relationships" r:id="rId8"/>
        </xdr:cNvPr>
        <xdr:cNvSpPr/>
      </xdr:nvSpPr>
      <xdr:spPr>
        <a:xfrm>
          <a:off x="85725" y="4352924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por departamento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29</xdr:row>
      <xdr:rowOff>76200</xdr:rowOff>
    </xdr:from>
    <xdr:to>
      <xdr:col>0</xdr:col>
      <xdr:colOff>1633725</xdr:colOff>
      <xdr:row>32</xdr:row>
      <xdr:rowOff>148500</xdr:rowOff>
    </xdr:to>
    <xdr:sp macro="" textlink="">
      <xdr:nvSpPr>
        <xdr:cNvPr id="21" name="20 Rectángulo redondeado">
          <a:hlinkClick xmlns:r="http://schemas.openxmlformats.org/officeDocument/2006/relationships" r:id="rId9"/>
        </xdr:cNvPr>
        <xdr:cNvSpPr/>
      </xdr:nvSpPr>
      <xdr:spPr>
        <a:xfrm>
          <a:off x="85725" y="4981575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por municipios de Risaralda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33</xdr:row>
      <xdr:rowOff>57150</xdr:rowOff>
    </xdr:from>
    <xdr:to>
      <xdr:col>0</xdr:col>
      <xdr:colOff>1633725</xdr:colOff>
      <xdr:row>37</xdr:row>
      <xdr:rowOff>129450</xdr:rowOff>
    </xdr:to>
    <xdr:sp macro="" textlink="">
      <xdr:nvSpPr>
        <xdr:cNvPr id="22" name="21 Rectángulo redondeado">
          <a:hlinkClick xmlns:r="http://schemas.openxmlformats.org/officeDocument/2006/relationships" r:id="rId10"/>
        </xdr:cNvPr>
        <xdr:cNvSpPr/>
      </xdr:nvSpPr>
      <xdr:spPr>
        <a:xfrm>
          <a:off x="85725" y="5772150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por región de procedencia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38</xdr:row>
      <xdr:rowOff>28575</xdr:rowOff>
    </xdr:from>
    <xdr:to>
      <xdr:col>0</xdr:col>
      <xdr:colOff>1633725</xdr:colOff>
      <xdr:row>42</xdr:row>
      <xdr:rowOff>100875</xdr:rowOff>
    </xdr:to>
    <xdr:sp macro="" textlink="">
      <xdr:nvSpPr>
        <xdr:cNvPr id="23" name="22 Rectángulo redondeado">
          <a:hlinkClick xmlns:r="http://schemas.openxmlformats.org/officeDocument/2006/relationships" r:id="rId11"/>
        </xdr:cNvPr>
        <xdr:cNvSpPr/>
      </xdr:nvSpPr>
      <xdr:spPr>
        <a:xfrm>
          <a:off x="85725" y="6553200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por mecanismos de excepción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43</xdr:row>
      <xdr:rowOff>0</xdr:rowOff>
    </xdr:from>
    <xdr:to>
      <xdr:col>0</xdr:col>
      <xdr:colOff>1633725</xdr:colOff>
      <xdr:row>47</xdr:row>
      <xdr:rowOff>72300</xdr:rowOff>
    </xdr:to>
    <xdr:sp macro="" textlink="">
      <xdr:nvSpPr>
        <xdr:cNvPr id="24" name="23 Rectángulo redondeado">
          <a:hlinkClick xmlns:r="http://schemas.openxmlformats.org/officeDocument/2006/relationships" r:id="rId12"/>
        </xdr:cNvPr>
        <xdr:cNvSpPr/>
      </xdr:nvSpPr>
      <xdr:spPr>
        <a:xfrm>
          <a:off x="85725" y="7334250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Tendencia. 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en programas pregrado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933450</xdr:colOff>
      <xdr:row>4</xdr:row>
      <xdr:rowOff>123826</xdr:rowOff>
    </xdr:from>
    <xdr:to>
      <xdr:col>8</xdr:col>
      <xdr:colOff>381000</xdr:colOff>
      <xdr:row>21</xdr:row>
      <xdr:rowOff>123825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3</xdr:row>
          <xdr:rowOff>28575</xdr:rowOff>
        </xdr:from>
        <xdr:to>
          <xdr:col>4</xdr:col>
          <xdr:colOff>2533650</xdr:colOff>
          <xdr:row>4</xdr:row>
          <xdr:rowOff>47625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0</xdr:col>
      <xdr:colOff>85725</xdr:colOff>
      <xdr:row>5</xdr:row>
      <xdr:rowOff>133348</xdr:rowOff>
    </xdr:from>
    <xdr:to>
      <xdr:col>0</xdr:col>
      <xdr:colOff>1633725</xdr:colOff>
      <xdr:row>9</xdr:row>
      <xdr:rowOff>61648</xdr:rowOff>
    </xdr:to>
    <xdr:sp macro="" textlink="">
      <xdr:nvSpPr>
        <xdr:cNvPr id="22" name="21 Rectángulo redondeado">
          <a:hlinkClick xmlns:r="http://schemas.openxmlformats.org/officeDocument/2006/relationships" r:id="rId2"/>
        </xdr:cNvPr>
        <xdr:cNvSpPr/>
      </xdr:nvSpPr>
      <xdr:spPr>
        <a:xfrm>
          <a:off x="85725" y="11525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203249</xdr:colOff>
      <xdr:row>1</xdr:row>
      <xdr:rowOff>9525</xdr:rowOff>
    </xdr:from>
    <xdr:to>
      <xdr:col>0</xdr:col>
      <xdr:colOff>1516202</xdr:colOff>
      <xdr:row>4</xdr:row>
      <xdr:rowOff>102900</xdr:rowOff>
    </xdr:to>
    <xdr:pic>
      <xdr:nvPicPr>
        <xdr:cNvPr id="23" name="22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249" y="342900"/>
          <a:ext cx="1312953" cy="6172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123824</xdr:rowOff>
    </xdr:from>
    <xdr:to>
      <xdr:col>0</xdr:col>
      <xdr:colOff>1633725</xdr:colOff>
      <xdr:row>13</xdr:row>
      <xdr:rowOff>52124</xdr:rowOff>
    </xdr:to>
    <xdr:sp macro="" textlink="">
      <xdr:nvSpPr>
        <xdr:cNvPr id="24" name="23 Rectángulo redondeado">
          <a:hlinkClick xmlns:r="http://schemas.openxmlformats.org/officeDocument/2006/relationships" r:id="rId4"/>
        </xdr:cNvPr>
        <xdr:cNvSpPr/>
      </xdr:nvSpPr>
      <xdr:spPr>
        <a:xfrm>
          <a:off x="85725" y="1790699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 vez por género</a:t>
          </a:r>
        </a:p>
      </xdr:txBody>
    </xdr:sp>
    <xdr:clientData/>
  </xdr:twoCellAnchor>
  <xdr:twoCellAnchor editAs="absolute">
    <xdr:from>
      <xdr:col>0</xdr:col>
      <xdr:colOff>85725</xdr:colOff>
      <xdr:row>13</xdr:row>
      <xdr:rowOff>123824</xdr:rowOff>
    </xdr:from>
    <xdr:to>
      <xdr:col>0</xdr:col>
      <xdr:colOff>1633725</xdr:colOff>
      <xdr:row>17</xdr:row>
      <xdr:rowOff>52124</xdr:rowOff>
    </xdr:to>
    <xdr:sp macro="" textlink="">
      <xdr:nvSpPr>
        <xdr:cNvPr id="25" name="24 Rectángulo redondeado">
          <a:hlinkClick xmlns:r="http://schemas.openxmlformats.org/officeDocument/2006/relationships" r:id="rId5"/>
        </xdr:cNvPr>
        <xdr:cNvSpPr/>
      </xdr:nvSpPr>
      <xdr:spPr>
        <a:xfrm>
          <a:off x="85725" y="2438399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 vez por edad</a:t>
          </a:r>
        </a:p>
      </xdr:txBody>
    </xdr:sp>
    <xdr:clientData/>
  </xdr:twoCellAnchor>
  <xdr:twoCellAnchor editAs="absolute">
    <xdr:from>
      <xdr:col>0</xdr:col>
      <xdr:colOff>85725</xdr:colOff>
      <xdr:row>17</xdr:row>
      <xdr:rowOff>114299</xdr:rowOff>
    </xdr:from>
    <xdr:to>
      <xdr:col>0</xdr:col>
      <xdr:colOff>1633725</xdr:colOff>
      <xdr:row>21</xdr:row>
      <xdr:rowOff>42599</xdr:rowOff>
    </xdr:to>
    <xdr:sp macro="" textlink="">
      <xdr:nvSpPr>
        <xdr:cNvPr id="26" name="25 Rectángulo redondeado">
          <a:hlinkClick xmlns:r="http://schemas.openxmlformats.org/officeDocument/2006/relationships" r:id="rId6"/>
        </xdr:cNvPr>
        <xdr:cNvSpPr/>
      </xdr:nvSpPr>
      <xdr:spPr>
        <a:xfrm>
          <a:off x="85725" y="3076574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 vez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por estrato</a:t>
          </a:r>
        </a:p>
      </xdr:txBody>
    </xdr:sp>
    <xdr:clientData/>
  </xdr:twoCellAnchor>
  <xdr:twoCellAnchor editAs="absolute">
    <xdr:from>
      <xdr:col>0</xdr:col>
      <xdr:colOff>85725</xdr:colOff>
      <xdr:row>21</xdr:row>
      <xdr:rowOff>104774</xdr:rowOff>
    </xdr:from>
    <xdr:to>
      <xdr:col>0</xdr:col>
      <xdr:colOff>1633725</xdr:colOff>
      <xdr:row>25</xdr:row>
      <xdr:rowOff>33074</xdr:rowOff>
    </xdr:to>
    <xdr:sp macro="" textlink="">
      <xdr:nvSpPr>
        <xdr:cNvPr id="27" name="26 Rectángulo redondeado">
          <a:hlinkClick xmlns:r="http://schemas.openxmlformats.org/officeDocument/2006/relationships" r:id="rId7"/>
        </xdr:cNvPr>
        <xdr:cNvSpPr/>
      </xdr:nvSpPr>
      <xdr:spPr>
        <a:xfrm>
          <a:off x="85725" y="3714749"/>
          <a:ext cx="1548000" cy="576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 vez por tipo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 colegio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25</xdr:row>
      <xdr:rowOff>95249</xdr:rowOff>
    </xdr:from>
    <xdr:to>
      <xdr:col>0</xdr:col>
      <xdr:colOff>1633725</xdr:colOff>
      <xdr:row>29</xdr:row>
      <xdr:rowOff>23549</xdr:rowOff>
    </xdr:to>
    <xdr:sp macro="" textlink="">
      <xdr:nvSpPr>
        <xdr:cNvPr id="28" name="27 Rectángulo redondeado">
          <a:hlinkClick xmlns:r="http://schemas.openxmlformats.org/officeDocument/2006/relationships" r:id="rId8"/>
        </xdr:cNvPr>
        <xdr:cNvSpPr/>
      </xdr:nvSpPr>
      <xdr:spPr>
        <a:xfrm>
          <a:off x="85725" y="4352924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por departamento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29</xdr:row>
      <xdr:rowOff>76200</xdr:rowOff>
    </xdr:from>
    <xdr:to>
      <xdr:col>0</xdr:col>
      <xdr:colOff>1633725</xdr:colOff>
      <xdr:row>32</xdr:row>
      <xdr:rowOff>148500</xdr:rowOff>
    </xdr:to>
    <xdr:sp macro="" textlink="">
      <xdr:nvSpPr>
        <xdr:cNvPr id="29" name="28 Rectángulo redondeado">
          <a:hlinkClick xmlns:r="http://schemas.openxmlformats.org/officeDocument/2006/relationships" r:id="rId9"/>
        </xdr:cNvPr>
        <xdr:cNvSpPr/>
      </xdr:nvSpPr>
      <xdr:spPr>
        <a:xfrm>
          <a:off x="85725" y="4981575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por municipios de Risaralda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33</xdr:row>
      <xdr:rowOff>57150</xdr:rowOff>
    </xdr:from>
    <xdr:to>
      <xdr:col>0</xdr:col>
      <xdr:colOff>1633725</xdr:colOff>
      <xdr:row>37</xdr:row>
      <xdr:rowOff>129450</xdr:rowOff>
    </xdr:to>
    <xdr:sp macro="" textlink="">
      <xdr:nvSpPr>
        <xdr:cNvPr id="30" name="29 Rectángulo redondeado">
          <a:hlinkClick xmlns:r="http://schemas.openxmlformats.org/officeDocument/2006/relationships" r:id="rId10"/>
        </xdr:cNvPr>
        <xdr:cNvSpPr/>
      </xdr:nvSpPr>
      <xdr:spPr>
        <a:xfrm>
          <a:off x="85725" y="5772150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por región de procedencia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38</xdr:row>
      <xdr:rowOff>28575</xdr:rowOff>
    </xdr:from>
    <xdr:to>
      <xdr:col>0</xdr:col>
      <xdr:colOff>1633725</xdr:colOff>
      <xdr:row>42</xdr:row>
      <xdr:rowOff>100875</xdr:rowOff>
    </xdr:to>
    <xdr:sp macro="" textlink="">
      <xdr:nvSpPr>
        <xdr:cNvPr id="31" name="30 Rectángulo redondeado">
          <a:hlinkClick xmlns:r="http://schemas.openxmlformats.org/officeDocument/2006/relationships" r:id="rId11"/>
        </xdr:cNvPr>
        <xdr:cNvSpPr/>
      </xdr:nvSpPr>
      <xdr:spPr>
        <a:xfrm>
          <a:off x="85725" y="6553200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por mecanismos de excepción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43</xdr:row>
      <xdr:rowOff>0</xdr:rowOff>
    </xdr:from>
    <xdr:to>
      <xdr:col>0</xdr:col>
      <xdr:colOff>1633725</xdr:colOff>
      <xdr:row>47</xdr:row>
      <xdr:rowOff>72300</xdr:rowOff>
    </xdr:to>
    <xdr:sp macro="" textlink="">
      <xdr:nvSpPr>
        <xdr:cNvPr id="14" name="13 Rectángulo redondeado">
          <a:hlinkClick xmlns:r="http://schemas.openxmlformats.org/officeDocument/2006/relationships" r:id="rId12"/>
        </xdr:cNvPr>
        <xdr:cNvSpPr/>
      </xdr:nvSpPr>
      <xdr:spPr>
        <a:xfrm>
          <a:off x="85725" y="7334250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Tendencia. 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en programas pregrado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9524</xdr:colOff>
      <xdr:row>4</xdr:row>
      <xdr:rowOff>95250</xdr:rowOff>
    </xdr:from>
    <xdr:to>
      <xdr:col>29</xdr:col>
      <xdr:colOff>161925</xdr:colOff>
      <xdr:row>15</xdr:row>
      <xdr:rowOff>66675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3</xdr:row>
          <xdr:rowOff>9525</xdr:rowOff>
        </xdr:from>
        <xdr:to>
          <xdr:col>11</xdr:col>
          <xdr:colOff>38100</xdr:colOff>
          <xdr:row>4</xdr:row>
          <xdr:rowOff>28575</xdr:rowOff>
        </xdr:to>
        <xdr:sp macro="" textlink="">
          <xdr:nvSpPr>
            <xdr:cNvPr id="22529" name="Drop Down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8</xdr:row>
          <xdr:rowOff>19050</xdr:rowOff>
        </xdr:from>
        <xdr:to>
          <xdr:col>11</xdr:col>
          <xdr:colOff>38100</xdr:colOff>
          <xdr:row>9</xdr:row>
          <xdr:rowOff>38100</xdr:rowOff>
        </xdr:to>
        <xdr:sp macro="" textlink="">
          <xdr:nvSpPr>
            <xdr:cNvPr id="22530" name="Drop Down 2" hidden="1">
              <a:extLst>
                <a:ext uri="{63B3BB69-23CF-44E3-9099-C40C66FF867C}">
                  <a14:compatExt spid="_x0000_s22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0</xdr:col>
      <xdr:colOff>85725</xdr:colOff>
      <xdr:row>5</xdr:row>
      <xdr:rowOff>133348</xdr:rowOff>
    </xdr:from>
    <xdr:to>
      <xdr:col>0</xdr:col>
      <xdr:colOff>1633725</xdr:colOff>
      <xdr:row>9</xdr:row>
      <xdr:rowOff>23548</xdr:rowOff>
    </xdr:to>
    <xdr:sp macro="" textlink="">
      <xdr:nvSpPr>
        <xdr:cNvPr id="15" name="14 Rectángulo redondeado">
          <a:hlinkClick xmlns:r="http://schemas.openxmlformats.org/officeDocument/2006/relationships" r:id="rId2"/>
        </xdr:cNvPr>
        <xdr:cNvSpPr/>
      </xdr:nvSpPr>
      <xdr:spPr>
        <a:xfrm>
          <a:off x="85725" y="11525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203249</xdr:colOff>
      <xdr:row>1</xdr:row>
      <xdr:rowOff>9525</xdr:rowOff>
    </xdr:from>
    <xdr:to>
      <xdr:col>0</xdr:col>
      <xdr:colOff>1516202</xdr:colOff>
      <xdr:row>4</xdr:row>
      <xdr:rowOff>102900</xdr:rowOff>
    </xdr:to>
    <xdr:pic>
      <xdr:nvPicPr>
        <xdr:cNvPr id="16" name="15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3249" y="342900"/>
          <a:ext cx="1312953" cy="6172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85724</xdr:rowOff>
    </xdr:from>
    <xdr:to>
      <xdr:col>0</xdr:col>
      <xdr:colOff>1633725</xdr:colOff>
      <xdr:row>13</xdr:row>
      <xdr:rowOff>14024</xdr:rowOff>
    </xdr:to>
    <xdr:sp macro="" textlink="">
      <xdr:nvSpPr>
        <xdr:cNvPr id="17" name="16 Rectángulo redondeado">
          <a:hlinkClick xmlns:r="http://schemas.openxmlformats.org/officeDocument/2006/relationships" r:id="rId4"/>
        </xdr:cNvPr>
        <xdr:cNvSpPr/>
      </xdr:nvSpPr>
      <xdr:spPr>
        <a:xfrm>
          <a:off x="85725" y="1790699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 vez por género</a:t>
          </a:r>
        </a:p>
      </xdr:txBody>
    </xdr:sp>
    <xdr:clientData/>
  </xdr:twoCellAnchor>
  <xdr:twoCellAnchor editAs="absolute">
    <xdr:from>
      <xdr:col>0</xdr:col>
      <xdr:colOff>85725</xdr:colOff>
      <xdr:row>13</xdr:row>
      <xdr:rowOff>85724</xdr:rowOff>
    </xdr:from>
    <xdr:to>
      <xdr:col>0</xdr:col>
      <xdr:colOff>1633725</xdr:colOff>
      <xdr:row>16</xdr:row>
      <xdr:rowOff>175949</xdr:rowOff>
    </xdr:to>
    <xdr:sp macro="" textlink="">
      <xdr:nvSpPr>
        <xdr:cNvPr id="18" name="17 Rectángulo redondeado">
          <a:hlinkClick xmlns:r="http://schemas.openxmlformats.org/officeDocument/2006/relationships" r:id="rId5"/>
        </xdr:cNvPr>
        <xdr:cNvSpPr/>
      </xdr:nvSpPr>
      <xdr:spPr>
        <a:xfrm>
          <a:off x="85725" y="2438399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 vez por edad</a:t>
          </a:r>
        </a:p>
      </xdr:txBody>
    </xdr:sp>
    <xdr:clientData/>
  </xdr:twoCellAnchor>
  <xdr:twoCellAnchor editAs="absolute">
    <xdr:from>
      <xdr:col>0</xdr:col>
      <xdr:colOff>85725</xdr:colOff>
      <xdr:row>17</xdr:row>
      <xdr:rowOff>38099</xdr:rowOff>
    </xdr:from>
    <xdr:to>
      <xdr:col>0</xdr:col>
      <xdr:colOff>1633725</xdr:colOff>
      <xdr:row>20</xdr:row>
      <xdr:rowOff>128324</xdr:rowOff>
    </xdr:to>
    <xdr:sp macro="" textlink="">
      <xdr:nvSpPr>
        <xdr:cNvPr id="19" name="18 Rectángulo redondeado">
          <a:hlinkClick xmlns:r="http://schemas.openxmlformats.org/officeDocument/2006/relationships" r:id="rId6"/>
        </xdr:cNvPr>
        <xdr:cNvSpPr/>
      </xdr:nvSpPr>
      <xdr:spPr>
        <a:xfrm>
          <a:off x="85725" y="3076574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 vez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por estrato</a:t>
          </a:r>
        </a:p>
      </xdr:txBody>
    </xdr:sp>
    <xdr:clientData/>
  </xdr:twoCellAnchor>
  <xdr:twoCellAnchor editAs="absolute">
    <xdr:from>
      <xdr:col>0</xdr:col>
      <xdr:colOff>85725</xdr:colOff>
      <xdr:row>21</xdr:row>
      <xdr:rowOff>28574</xdr:rowOff>
    </xdr:from>
    <xdr:to>
      <xdr:col>0</xdr:col>
      <xdr:colOff>1633725</xdr:colOff>
      <xdr:row>24</xdr:row>
      <xdr:rowOff>118799</xdr:rowOff>
    </xdr:to>
    <xdr:sp macro="" textlink="">
      <xdr:nvSpPr>
        <xdr:cNvPr id="20" name="19 Rectángulo redondeado">
          <a:hlinkClick xmlns:r="http://schemas.openxmlformats.org/officeDocument/2006/relationships" r:id="rId7"/>
        </xdr:cNvPr>
        <xdr:cNvSpPr/>
      </xdr:nvSpPr>
      <xdr:spPr>
        <a:xfrm>
          <a:off x="85725" y="3714749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 vez por tipo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 colegio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25</xdr:row>
      <xdr:rowOff>19049</xdr:rowOff>
    </xdr:from>
    <xdr:to>
      <xdr:col>0</xdr:col>
      <xdr:colOff>1633725</xdr:colOff>
      <xdr:row>28</xdr:row>
      <xdr:rowOff>109274</xdr:rowOff>
    </xdr:to>
    <xdr:sp macro="" textlink="">
      <xdr:nvSpPr>
        <xdr:cNvPr id="31" name="30 Rectángulo redondeado">
          <a:hlinkClick xmlns:r="http://schemas.openxmlformats.org/officeDocument/2006/relationships" r:id="rId8"/>
        </xdr:cNvPr>
        <xdr:cNvSpPr/>
      </xdr:nvSpPr>
      <xdr:spPr>
        <a:xfrm>
          <a:off x="85725" y="4352924"/>
          <a:ext cx="1548000" cy="576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por departamento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29</xdr:row>
      <xdr:rowOff>0</xdr:rowOff>
    </xdr:from>
    <xdr:to>
      <xdr:col>0</xdr:col>
      <xdr:colOff>1633725</xdr:colOff>
      <xdr:row>33</xdr:row>
      <xdr:rowOff>72300</xdr:rowOff>
    </xdr:to>
    <xdr:sp macro="" textlink="">
      <xdr:nvSpPr>
        <xdr:cNvPr id="32" name="31 Rectángulo redondeado">
          <a:hlinkClick xmlns:r="http://schemas.openxmlformats.org/officeDocument/2006/relationships" r:id="rId9"/>
        </xdr:cNvPr>
        <xdr:cNvSpPr/>
      </xdr:nvSpPr>
      <xdr:spPr>
        <a:xfrm>
          <a:off x="85725" y="4981575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por municipios de Risaralda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33</xdr:row>
      <xdr:rowOff>142875</xdr:rowOff>
    </xdr:from>
    <xdr:to>
      <xdr:col>0</xdr:col>
      <xdr:colOff>1633725</xdr:colOff>
      <xdr:row>38</xdr:row>
      <xdr:rowOff>15150</xdr:rowOff>
    </xdr:to>
    <xdr:sp macro="" textlink="">
      <xdr:nvSpPr>
        <xdr:cNvPr id="33" name="32 Rectángulo redondeado">
          <a:hlinkClick xmlns:r="http://schemas.openxmlformats.org/officeDocument/2006/relationships" r:id="rId10"/>
        </xdr:cNvPr>
        <xdr:cNvSpPr/>
      </xdr:nvSpPr>
      <xdr:spPr>
        <a:xfrm>
          <a:off x="85725" y="5772150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por región de procedencia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38</xdr:row>
      <xdr:rowOff>76200</xdr:rowOff>
    </xdr:from>
    <xdr:to>
      <xdr:col>0</xdr:col>
      <xdr:colOff>1633725</xdr:colOff>
      <xdr:row>43</xdr:row>
      <xdr:rowOff>148500</xdr:rowOff>
    </xdr:to>
    <xdr:sp macro="" textlink="">
      <xdr:nvSpPr>
        <xdr:cNvPr id="34" name="33 Rectángulo redondeado">
          <a:hlinkClick xmlns:r="http://schemas.openxmlformats.org/officeDocument/2006/relationships" r:id="rId11"/>
        </xdr:cNvPr>
        <xdr:cNvSpPr/>
      </xdr:nvSpPr>
      <xdr:spPr>
        <a:xfrm>
          <a:off x="85725" y="6553200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por mecanismos de excepción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44</xdr:row>
      <xdr:rowOff>47625</xdr:rowOff>
    </xdr:from>
    <xdr:to>
      <xdr:col>0</xdr:col>
      <xdr:colOff>1633725</xdr:colOff>
      <xdr:row>48</xdr:row>
      <xdr:rowOff>119925</xdr:rowOff>
    </xdr:to>
    <xdr:sp macro="" textlink="">
      <xdr:nvSpPr>
        <xdr:cNvPr id="35" name="34 Rectángulo redondeado">
          <a:hlinkClick xmlns:r="http://schemas.openxmlformats.org/officeDocument/2006/relationships" r:id="rId12"/>
        </xdr:cNvPr>
        <xdr:cNvSpPr/>
      </xdr:nvSpPr>
      <xdr:spPr>
        <a:xfrm>
          <a:off x="85725" y="7334250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Tendencia. 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en programas pregrado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3</xdr:row>
          <xdr:rowOff>19050</xdr:rowOff>
        </xdr:from>
        <xdr:to>
          <xdr:col>4</xdr:col>
          <xdr:colOff>2590800</xdr:colOff>
          <xdr:row>4</xdr:row>
          <xdr:rowOff>38100</xdr:rowOff>
        </xdr:to>
        <xdr:sp macro="" textlink="">
          <xdr:nvSpPr>
            <xdr:cNvPr id="12289" name="Drop Dow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0</xdr:col>
      <xdr:colOff>85725</xdr:colOff>
      <xdr:row>5</xdr:row>
      <xdr:rowOff>133348</xdr:rowOff>
    </xdr:from>
    <xdr:to>
      <xdr:col>0</xdr:col>
      <xdr:colOff>1633725</xdr:colOff>
      <xdr:row>9</xdr:row>
      <xdr:rowOff>61648</xdr:rowOff>
    </xdr:to>
    <xdr:sp macro="" textlink="">
      <xdr:nvSpPr>
        <xdr:cNvPr id="16" name="15 Rectángulo redondeado">
          <a:hlinkClick xmlns:r="http://schemas.openxmlformats.org/officeDocument/2006/relationships" r:id="rId1"/>
        </xdr:cNvPr>
        <xdr:cNvSpPr/>
      </xdr:nvSpPr>
      <xdr:spPr>
        <a:xfrm>
          <a:off x="85725" y="11525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203249</xdr:colOff>
      <xdr:row>1</xdr:row>
      <xdr:rowOff>9525</xdr:rowOff>
    </xdr:from>
    <xdr:to>
      <xdr:col>0</xdr:col>
      <xdr:colOff>1516202</xdr:colOff>
      <xdr:row>4</xdr:row>
      <xdr:rowOff>102900</xdr:rowOff>
    </xdr:to>
    <xdr:pic>
      <xdr:nvPicPr>
        <xdr:cNvPr id="17" name="16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3249" y="342900"/>
          <a:ext cx="1312953" cy="6172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123824</xdr:rowOff>
    </xdr:from>
    <xdr:to>
      <xdr:col>0</xdr:col>
      <xdr:colOff>1633725</xdr:colOff>
      <xdr:row>13</xdr:row>
      <xdr:rowOff>52124</xdr:rowOff>
    </xdr:to>
    <xdr:sp macro="" textlink="">
      <xdr:nvSpPr>
        <xdr:cNvPr id="18" name="17 Rectángulo redondeado">
          <a:hlinkClick xmlns:r="http://schemas.openxmlformats.org/officeDocument/2006/relationships" r:id="rId3"/>
        </xdr:cNvPr>
        <xdr:cNvSpPr/>
      </xdr:nvSpPr>
      <xdr:spPr>
        <a:xfrm>
          <a:off x="85725" y="1790699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 vez por género</a:t>
          </a:r>
        </a:p>
      </xdr:txBody>
    </xdr:sp>
    <xdr:clientData/>
  </xdr:twoCellAnchor>
  <xdr:twoCellAnchor editAs="absolute">
    <xdr:from>
      <xdr:col>0</xdr:col>
      <xdr:colOff>85725</xdr:colOff>
      <xdr:row>13</xdr:row>
      <xdr:rowOff>123824</xdr:rowOff>
    </xdr:from>
    <xdr:to>
      <xdr:col>0</xdr:col>
      <xdr:colOff>1633725</xdr:colOff>
      <xdr:row>17</xdr:row>
      <xdr:rowOff>52124</xdr:rowOff>
    </xdr:to>
    <xdr:sp macro="" textlink="">
      <xdr:nvSpPr>
        <xdr:cNvPr id="19" name="18 Rectángulo redondeado">
          <a:hlinkClick xmlns:r="http://schemas.openxmlformats.org/officeDocument/2006/relationships" r:id="rId4"/>
        </xdr:cNvPr>
        <xdr:cNvSpPr/>
      </xdr:nvSpPr>
      <xdr:spPr>
        <a:xfrm>
          <a:off x="85725" y="2438399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 vez por edad</a:t>
          </a:r>
        </a:p>
      </xdr:txBody>
    </xdr:sp>
    <xdr:clientData/>
  </xdr:twoCellAnchor>
  <xdr:twoCellAnchor editAs="absolute">
    <xdr:from>
      <xdr:col>0</xdr:col>
      <xdr:colOff>85725</xdr:colOff>
      <xdr:row>17</xdr:row>
      <xdr:rowOff>114299</xdr:rowOff>
    </xdr:from>
    <xdr:to>
      <xdr:col>0</xdr:col>
      <xdr:colOff>1633725</xdr:colOff>
      <xdr:row>21</xdr:row>
      <xdr:rowOff>42599</xdr:rowOff>
    </xdr:to>
    <xdr:sp macro="" textlink="">
      <xdr:nvSpPr>
        <xdr:cNvPr id="29" name="28 Rectángulo redondeado">
          <a:hlinkClick xmlns:r="http://schemas.openxmlformats.org/officeDocument/2006/relationships" r:id="rId5"/>
        </xdr:cNvPr>
        <xdr:cNvSpPr/>
      </xdr:nvSpPr>
      <xdr:spPr>
        <a:xfrm>
          <a:off x="85725" y="3076574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 vez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por estrato</a:t>
          </a:r>
        </a:p>
      </xdr:txBody>
    </xdr:sp>
    <xdr:clientData/>
  </xdr:twoCellAnchor>
  <xdr:twoCellAnchor editAs="absolute">
    <xdr:from>
      <xdr:col>0</xdr:col>
      <xdr:colOff>85725</xdr:colOff>
      <xdr:row>21</xdr:row>
      <xdr:rowOff>104774</xdr:rowOff>
    </xdr:from>
    <xdr:to>
      <xdr:col>0</xdr:col>
      <xdr:colOff>1633725</xdr:colOff>
      <xdr:row>25</xdr:row>
      <xdr:rowOff>33074</xdr:rowOff>
    </xdr:to>
    <xdr:sp macro="" textlink="">
      <xdr:nvSpPr>
        <xdr:cNvPr id="30" name="29 Rectángulo redondeado">
          <a:hlinkClick xmlns:r="http://schemas.openxmlformats.org/officeDocument/2006/relationships" r:id="rId6"/>
        </xdr:cNvPr>
        <xdr:cNvSpPr/>
      </xdr:nvSpPr>
      <xdr:spPr>
        <a:xfrm>
          <a:off x="85725" y="3714749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 vez por tipo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 colegio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25</xdr:row>
      <xdr:rowOff>95249</xdr:rowOff>
    </xdr:from>
    <xdr:to>
      <xdr:col>0</xdr:col>
      <xdr:colOff>1633725</xdr:colOff>
      <xdr:row>29</xdr:row>
      <xdr:rowOff>23549</xdr:rowOff>
    </xdr:to>
    <xdr:sp macro="" textlink="">
      <xdr:nvSpPr>
        <xdr:cNvPr id="31" name="30 Rectángulo redondeado">
          <a:hlinkClick xmlns:r="http://schemas.openxmlformats.org/officeDocument/2006/relationships" r:id="rId7"/>
        </xdr:cNvPr>
        <xdr:cNvSpPr/>
      </xdr:nvSpPr>
      <xdr:spPr>
        <a:xfrm>
          <a:off x="85725" y="4352924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por departamento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29</xdr:row>
      <xdr:rowOff>76200</xdr:rowOff>
    </xdr:from>
    <xdr:to>
      <xdr:col>0</xdr:col>
      <xdr:colOff>1633725</xdr:colOff>
      <xdr:row>32</xdr:row>
      <xdr:rowOff>272325</xdr:rowOff>
    </xdr:to>
    <xdr:sp macro="" textlink="">
      <xdr:nvSpPr>
        <xdr:cNvPr id="32" name="31 Rectángulo redondeado">
          <a:hlinkClick xmlns:r="http://schemas.openxmlformats.org/officeDocument/2006/relationships" r:id="rId8"/>
        </xdr:cNvPr>
        <xdr:cNvSpPr/>
      </xdr:nvSpPr>
      <xdr:spPr>
        <a:xfrm>
          <a:off x="85725" y="4981575"/>
          <a:ext cx="1548000" cy="720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por municipios de Risaralda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33</xdr:row>
      <xdr:rowOff>19050</xdr:rowOff>
    </xdr:from>
    <xdr:to>
      <xdr:col>0</xdr:col>
      <xdr:colOff>1633725</xdr:colOff>
      <xdr:row>37</xdr:row>
      <xdr:rowOff>91350</xdr:rowOff>
    </xdr:to>
    <xdr:sp macro="" textlink="">
      <xdr:nvSpPr>
        <xdr:cNvPr id="33" name="32 Rectángulo redondeado">
          <a:hlinkClick xmlns:r="http://schemas.openxmlformats.org/officeDocument/2006/relationships" r:id="rId9"/>
        </xdr:cNvPr>
        <xdr:cNvSpPr/>
      </xdr:nvSpPr>
      <xdr:spPr>
        <a:xfrm>
          <a:off x="85725" y="5772150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por región de procedencia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37</xdr:row>
      <xdr:rowOff>152400</xdr:rowOff>
    </xdr:from>
    <xdr:to>
      <xdr:col>0</xdr:col>
      <xdr:colOff>1633725</xdr:colOff>
      <xdr:row>40</xdr:row>
      <xdr:rowOff>224700</xdr:rowOff>
    </xdr:to>
    <xdr:sp macro="" textlink="">
      <xdr:nvSpPr>
        <xdr:cNvPr id="34" name="33 Rectángulo redondeado">
          <a:hlinkClick xmlns:r="http://schemas.openxmlformats.org/officeDocument/2006/relationships" r:id="rId10"/>
        </xdr:cNvPr>
        <xdr:cNvSpPr/>
      </xdr:nvSpPr>
      <xdr:spPr>
        <a:xfrm>
          <a:off x="85725" y="6553200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por mecanismos de excepción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2</xdr:col>
      <xdr:colOff>28575</xdr:colOff>
      <xdr:row>5</xdr:row>
      <xdr:rowOff>57148</xdr:rowOff>
    </xdr:from>
    <xdr:to>
      <xdr:col>14</xdr:col>
      <xdr:colOff>316875</xdr:colOff>
      <xdr:row>26</xdr:row>
      <xdr:rowOff>76723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0</xdr:col>
      <xdr:colOff>85725</xdr:colOff>
      <xdr:row>40</xdr:row>
      <xdr:rowOff>295275</xdr:rowOff>
    </xdr:from>
    <xdr:to>
      <xdr:col>0</xdr:col>
      <xdr:colOff>1633725</xdr:colOff>
      <xdr:row>44</xdr:row>
      <xdr:rowOff>43725</xdr:rowOff>
    </xdr:to>
    <xdr:sp macro="" textlink="">
      <xdr:nvSpPr>
        <xdr:cNvPr id="14" name="13 Rectángulo redondeado">
          <a:hlinkClick xmlns:r="http://schemas.openxmlformats.org/officeDocument/2006/relationships" r:id="rId12"/>
        </xdr:cNvPr>
        <xdr:cNvSpPr/>
      </xdr:nvSpPr>
      <xdr:spPr>
        <a:xfrm>
          <a:off x="85725" y="7343775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Tendencia. 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en programas pregrado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95248</xdr:rowOff>
    </xdr:from>
    <xdr:to>
      <xdr:col>0</xdr:col>
      <xdr:colOff>1633725</xdr:colOff>
      <xdr:row>8</xdr:row>
      <xdr:rowOff>23548</xdr:rowOff>
    </xdr:to>
    <xdr:sp macro="" textlink="">
      <xdr:nvSpPr>
        <xdr:cNvPr id="31" name="30 Rectángulo redondeado">
          <a:hlinkClick xmlns:r="http://schemas.openxmlformats.org/officeDocument/2006/relationships" r:id="rId1"/>
        </xdr:cNvPr>
        <xdr:cNvSpPr/>
      </xdr:nvSpPr>
      <xdr:spPr>
        <a:xfrm>
          <a:off x="85725" y="11525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203249</xdr:colOff>
      <xdr:row>1</xdr:row>
      <xdr:rowOff>9525</xdr:rowOff>
    </xdr:from>
    <xdr:to>
      <xdr:col>0</xdr:col>
      <xdr:colOff>1516202</xdr:colOff>
      <xdr:row>4</xdr:row>
      <xdr:rowOff>64800</xdr:rowOff>
    </xdr:to>
    <xdr:pic>
      <xdr:nvPicPr>
        <xdr:cNvPr id="32" name="3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3249" y="342900"/>
          <a:ext cx="1312953" cy="6172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8</xdr:row>
      <xdr:rowOff>85724</xdr:rowOff>
    </xdr:from>
    <xdr:to>
      <xdr:col>0</xdr:col>
      <xdr:colOff>1633725</xdr:colOff>
      <xdr:row>12</xdr:row>
      <xdr:rowOff>14024</xdr:rowOff>
    </xdr:to>
    <xdr:sp macro="" textlink="">
      <xdr:nvSpPr>
        <xdr:cNvPr id="33" name="32 Rectángulo redondeado">
          <a:hlinkClick xmlns:r="http://schemas.openxmlformats.org/officeDocument/2006/relationships" r:id="rId3"/>
        </xdr:cNvPr>
        <xdr:cNvSpPr/>
      </xdr:nvSpPr>
      <xdr:spPr>
        <a:xfrm>
          <a:off x="85725" y="1790699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 vez por género</a:t>
          </a:r>
        </a:p>
      </xdr:txBody>
    </xdr:sp>
    <xdr:clientData/>
  </xdr:twoCellAnchor>
  <xdr:twoCellAnchor editAs="absolute">
    <xdr:from>
      <xdr:col>0</xdr:col>
      <xdr:colOff>85725</xdr:colOff>
      <xdr:row>12</xdr:row>
      <xdr:rowOff>85724</xdr:rowOff>
    </xdr:from>
    <xdr:to>
      <xdr:col>0</xdr:col>
      <xdr:colOff>1633725</xdr:colOff>
      <xdr:row>16</xdr:row>
      <xdr:rowOff>14024</xdr:rowOff>
    </xdr:to>
    <xdr:sp macro="" textlink="">
      <xdr:nvSpPr>
        <xdr:cNvPr id="34" name="33 Rectángulo redondeado">
          <a:hlinkClick xmlns:r="http://schemas.openxmlformats.org/officeDocument/2006/relationships" r:id="rId4"/>
        </xdr:cNvPr>
        <xdr:cNvSpPr/>
      </xdr:nvSpPr>
      <xdr:spPr>
        <a:xfrm>
          <a:off x="85725" y="2438399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 vez por edad</a:t>
          </a:r>
        </a:p>
      </xdr:txBody>
    </xdr:sp>
    <xdr:clientData/>
  </xdr:twoCellAnchor>
  <xdr:twoCellAnchor editAs="absolute">
    <xdr:from>
      <xdr:col>0</xdr:col>
      <xdr:colOff>85725</xdr:colOff>
      <xdr:row>16</xdr:row>
      <xdr:rowOff>76199</xdr:rowOff>
    </xdr:from>
    <xdr:to>
      <xdr:col>0</xdr:col>
      <xdr:colOff>1633725</xdr:colOff>
      <xdr:row>20</xdr:row>
      <xdr:rowOff>4499</xdr:rowOff>
    </xdr:to>
    <xdr:sp macro="" textlink="">
      <xdr:nvSpPr>
        <xdr:cNvPr id="35" name="34 Rectángulo redondeado">
          <a:hlinkClick xmlns:r="http://schemas.openxmlformats.org/officeDocument/2006/relationships" r:id="rId5"/>
        </xdr:cNvPr>
        <xdr:cNvSpPr/>
      </xdr:nvSpPr>
      <xdr:spPr>
        <a:xfrm>
          <a:off x="85725" y="3076574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 vez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por estrato</a:t>
          </a:r>
        </a:p>
      </xdr:txBody>
    </xdr:sp>
    <xdr:clientData/>
  </xdr:twoCellAnchor>
  <xdr:twoCellAnchor editAs="absolute">
    <xdr:from>
      <xdr:col>0</xdr:col>
      <xdr:colOff>85725</xdr:colOff>
      <xdr:row>20</xdr:row>
      <xdr:rowOff>66674</xdr:rowOff>
    </xdr:from>
    <xdr:to>
      <xdr:col>0</xdr:col>
      <xdr:colOff>1633725</xdr:colOff>
      <xdr:row>23</xdr:row>
      <xdr:rowOff>109274</xdr:rowOff>
    </xdr:to>
    <xdr:sp macro="" textlink="">
      <xdr:nvSpPr>
        <xdr:cNvPr id="36" name="35 Rectángulo redondeado">
          <a:hlinkClick xmlns:r="http://schemas.openxmlformats.org/officeDocument/2006/relationships" r:id="rId6"/>
        </xdr:cNvPr>
        <xdr:cNvSpPr/>
      </xdr:nvSpPr>
      <xdr:spPr>
        <a:xfrm>
          <a:off x="85725" y="3714749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 vez por tipo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 colegio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23</xdr:row>
      <xdr:rowOff>171449</xdr:rowOff>
    </xdr:from>
    <xdr:to>
      <xdr:col>0</xdr:col>
      <xdr:colOff>1633725</xdr:colOff>
      <xdr:row>26</xdr:row>
      <xdr:rowOff>52124</xdr:rowOff>
    </xdr:to>
    <xdr:sp macro="" textlink="">
      <xdr:nvSpPr>
        <xdr:cNvPr id="37" name="36 Rectángulo redondeado">
          <a:hlinkClick xmlns:r="http://schemas.openxmlformats.org/officeDocument/2006/relationships" r:id="rId7"/>
        </xdr:cNvPr>
        <xdr:cNvSpPr/>
      </xdr:nvSpPr>
      <xdr:spPr>
        <a:xfrm>
          <a:off x="85725" y="4352924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por departamento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26</xdr:row>
      <xdr:rowOff>104775</xdr:rowOff>
    </xdr:from>
    <xdr:to>
      <xdr:col>0</xdr:col>
      <xdr:colOff>1633725</xdr:colOff>
      <xdr:row>31</xdr:row>
      <xdr:rowOff>15150</xdr:rowOff>
    </xdr:to>
    <xdr:sp macro="" textlink="">
      <xdr:nvSpPr>
        <xdr:cNvPr id="38" name="37 Rectángulo redondeado">
          <a:hlinkClick xmlns:r="http://schemas.openxmlformats.org/officeDocument/2006/relationships" r:id="rId8"/>
        </xdr:cNvPr>
        <xdr:cNvSpPr/>
      </xdr:nvSpPr>
      <xdr:spPr>
        <a:xfrm>
          <a:off x="85725" y="4981575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por municipios de Risaralda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31</xdr:row>
      <xdr:rowOff>85725</xdr:rowOff>
    </xdr:from>
    <xdr:to>
      <xdr:col>0</xdr:col>
      <xdr:colOff>1633725</xdr:colOff>
      <xdr:row>35</xdr:row>
      <xdr:rowOff>158025</xdr:rowOff>
    </xdr:to>
    <xdr:sp macro="" textlink="">
      <xdr:nvSpPr>
        <xdr:cNvPr id="39" name="38 Rectángulo redondeado">
          <a:hlinkClick xmlns:r="http://schemas.openxmlformats.org/officeDocument/2006/relationships" r:id="rId9"/>
        </xdr:cNvPr>
        <xdr:cNvSpPr/>
      </xdr:nvSpPr>
      <xdr:spPr>
        <a:xfrm>
          <a:off x="85725" y="5772150"/>
          <a:ext cx="1548000" cy="720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por región de procedencia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36</xdr:row>
      <xdr:rowOff>57150</xdr:rowOff>
    </xdr:from>
    <xdr:to>
      <xdr:col>0</xdr:col>
      <xdr:colOff>1633725</xdr:colOff>
      <xdr:row>40</xdr:row>
      <xdr:rowOff>129450</xdr:rowOff>
    </xdr:to>
    <xdr:sp macro="" textlink="">
      <xdr:nvSpPr>
        <xdr:cNvPr id="40" name="39 Rectángulo redondeado">
          <a:hlinkClick xmlns:r="http://schemas.openxmlformats.org/officeDocument/2006/relationships" r:id="rId10"/>
        </xdr:cNvPr>
        <xdr:cNvSpPr/>
      </xdr:nvSpPr>
      <xdr:spPr>
        <a:xfrm>
          <a:off x="85725" y="6553200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por mecanismos de excepción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1</xdr:col>
      <xdr:colOff>380999</xdr:colOff>
      <xdr:row>2</xdr:row>
      <xdr:rowOff>0</xdr:rowOff>
    </xdr:from>
    <xdr:to>
      <xdr:col>10</xdr:col>
      <xdr:colOff>380999</xdr:colOff>
      <xdr:row>19</xdr:row>
      <xdr:rowOff>142875</xdr:rowOff>
    </xdr:to>
    <xdr:graphicFrame macro="">
      <xdr:nvGraphicFramePr>
        <xdr:cNvPr id="15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0</xdr:col>
      <xdr:colOff>85725</xdr:colOff>
      <xdr:row>41</xdr:row>
      <xdr:rowOff>28575</xdr:rowOff>
    </xdr:from>
    <xdr:to>
      <xdr:col>0</xdr:col>
      <xdr:colOff>1633725</xdr:colOff>
      <xdr:row>43</xdr:row>
      <xdr:rowOff>100875</xdr:rowOff>
    </xdr:to>
    <xdr:sp macro="" textlink="">
      <xdr:nvSpPr>
        <xdr:cNvPr id="13" name="12 Rectángulo redondeado">
          <a:hlinkClick xmlns:r="http://schemas.openxmlformats.org/officeDocument/2006/relationships" r:id="rId12"/>
        </xdr:cNvPr>
        <xdr:cNvSpPr/>
      </xdr:nvSpPr>
      <xdr:spPr>
        <a:xfrm>
          <a:off x="85725" y="7334250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Tendencia. 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en programas pregrado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5</xdr:row>
      <xdr:rowOff>133348</xdr:rowOff>
    </xdr:from>
    <xdr:to>
      <xdr:col>0</xdr:col>
      <xdr:colOff>1633725</xdr:colOff>
      <xdr:row>8</xdr:row>
      <xdr:rowOff>61648</xdr:rowOff>
    </xdr:to>
    <xdr:sp macro="" textlink="">
      <xdr:nvSpPr>
        <xdr:cNvPr id="61" name="60 Rectángulo redondeado">
          <a:hlinkClick xmlns:r="http://schemas.openxmlformats.org/officeDocument/2006/relationships" r:id="rId1"/>
        </xdr:cNvPr>
        <xdr:cNvSpPr/>
      </xdr:nvSpPr>
      <xdr:spPr>
        <a:xfrm>
          <a:off x="85725" y="11525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203249</xdr:colOff>
      <xdr:row>1</xdr:row>
      <xdr:rowOff>9525</xdr:rowOff>
    </xdr:from>
    <xdr:to>
      <xdr:col>0</xdr:col>
      <xdr:colOff>1516202</xdr:colOff>
      <xdr:row>4</xdr:row>
      <xdr:rowOff>102900</xdr:rowOff>
    </xdr:to>
    <xdr:pic>
      <xdr:nvPicPr>
        <xdr:cNvPr id="62" name="6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3249" y="342900"/>
          <a:ext cx="1312953" cy="6172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8</xdr:row>
      <xdr:rowOff>123824</xdr:rowOff>
    </xdr:from>
    <xdr:to>
      <xdr:col>0</xdr:col>
      <xdr:colOff>1633725</xdr:colOff>
      <xdr:row>11</xdr:row>
      <xdr:rowOff>214049</xdr:rowOff>
    </xdr:to>
    <xdr:sp macro="" textlink="">
      <xdr:nvSpPr>
        <xdr:cNvPr id="63" name="62 Rectángulo redondeado">
          <a:hlinkClick xmlns:r="http://schemas.openxmlformats.org/officeDocument/2006/relationships" r:id="rId3"/>
        </xdr:cNvPr>
        <xdr:cNvSpPr/>
      </xdr:nvSpPr>
      <xdr:spPr>
        <a:xfrm>
          <a:off x="85725" y="1790699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 vez por género</a:t>
          </a:r>
        </a:p>
      </xdr:txBody>
    </xdr:sp>
    <xdr:clientData/>
  </xdr:twoCellAnchor>
  <xdr:twoCellAnchor editAs="absolute">
    <xdr:from>
      <xdr:col>0</xdr:col>
      <xdr:colOff>85725</xdr:colOff>
      <xdr:row>11</xdr:row>
      <xdr:rowOff>285749</xdr:rowOff>
    </xdr:from>
    <xdr:to>
      <xdr:col>0</xdr:col>
      <xdr:colOff>1633725</xdr:colOff>
      <xdr:row>15</xdr:row>
      <xdr:rowOff>52124</xdr:rowOff>
    </xdr:to>
    <xdr:sp macro="" textlink="">
      <xdr:nvSpPr>
        <xdr:cNvPr id="64" name="63 Rectángulo redondeado">
          <a:hlinkClick xmlns:r="http://schemas.openxmlformats.org/officeDocument/2006/relationships" r:id="rId4"/>
        </xdr:cNvPr>
        <xdr:cNvSpPr/>
      </xdr:nvSpPr>
      <xdr:spPr>
        <a:xfrm>
          <a:off x="85725" y="2438399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 vez por edad</a:t>
          </a:r>
        </a:p>
      </xdr:txBody>
    </xdr:sp>
    <xdr:clientData/>
  </xdr:twoCellAnchor>
  <xdr:twoCellAnchor editAs="absolute">
    <xdr:from>
      <xdr:col>0</xdr:col>
      <xdr:colOff>85725</xdr:colOff>
      <xdr:row>15</xdr:row>
      <xdr:rowOff>114299</xdr:rowOff>
    </xdr:from>
    <xdr:to>
      <xdr:col>0</xdr:col>
      <xdr:colOff>1633725</xdr:colOff>
      <xdr:row>19</xdr:row>
      <xdr:rowOff>42599</xdr:rowOff>
    </xdr:to>
    <xdr:sp macro="" textlink="">
      <xdr:nvSpPr>
        <xdr:cNvPr id="65" name="64 Rectángulo redondeado">
          <a:hlinkClick xmlns:r="http://schemas.openxmlformats.org/officeDocument/2006/relationships" r:id="rId5"/>
        </xdr:cNvPr>
        <xdr:cNvSpPr/>
      </xdr:nvSpPr>
      <xdr:spPr>
        <a:xfrm>
          <a:off x="85725" y="3076574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 vez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por estrato</a:t>
          </a:r>
        </a:p>
      </xdr:txBody>
    </xdr:sp>
    <xdr:clientData/>
  </xdr:twoCellAnchor>
  <xdr:twoCellAnchor editAs="absolute">
    <xdr:from>
      <xdr:col>0</xdr:col>
      <xdr:colOff>85725</xdr:colOff>
      <xdr:row>19</xdr:row>
      <xdr:rowOff>104774</xdr:rowOff>
    </xdr:from>
    <xdr:to>
      <xdr:col>0</xdr:col>
      <xdr:colOff>1633725</xdr:colOff>
      <xdr:row>23</xdr:row>
      <xdr:rowOff>33074</xdr:rowOff>
    </xdr:to>
    <xdr:sp macro="" textlink="">
      <xdr:nvSpPr>
        <xdr:cNvPr id="66" name="65 Rectángulo redondeado">
          <a:hlinkClick xmlns:r="http://schemas.openxmlformats.org/officeDocument/2006/relationships" r:id="rId6"/>
        </xdr:cNvPr>
        <xdr:cNvSpPr/>
      </xdr:nvSpPr>
      <xdr:spPr>
        <a:xfrm>
          <a:off x="85725" y="3714749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 vez por tipo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 colegio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23</xdr:row>
      <xdr:rowOff>95249</xdr:rowOff>
    </xdr:from>
    <xdr:to>
      <xdr:col>0</xdr:col>
      <xdr:colOff>1633725</xdr:colOff>
      <xdr:row>27</xdr:row>
      <xdr:rowOff>23549</xdr:rowOff>
    </xdr:to>
    <xdr:sp macro="" textlink="">
      <xdr:nvSpPr>
        <xdr:cNvPr id="67" name="66 Rectángulo redondeado">
          <a:hlinkClick xmlns:r="http://schemas.openxmlformats.org/officeDocument/2006/relationships" r:id="rId7"/>
        </xdr:cNvPr>
        <xdr:cNvSpPr/>
      </xdr:nvSpPr>
      <xdr:spPr>
        <a:xfrm>
          <a:off x="85725" y="4352924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por departamento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27</xdr:row>
      <xdr:rowOff>76200</xdr:rowOff>
    </xdr:from>
    <xdr:to>
      <xdr:col>0</xdr:col>
      <xdr:colOff>1633725</xdr:colOff>
      <xdr:row>31</xdr:row>
      <xdr:rowOff>148500</xdr:rowOff>
    </xdr:to>
    <xdr:sp macro="" textlink="">
      <xdr:nvSpPr>
        <xdr:cNvPr id="68" name="67 Rectángulo redondeado">
          <a:hlinkClick xmlns:r="http://schemas.openxmlformats.org/officeDocument/2006/relationships" r:id="rId8"/>
        </xdr:cNvPr>
        <xdr:cNvSpPr/>
      </xdr:nvSpPr>
      <xdr:spPr>
        <a:xfrm>
          <a:off x="85725" y="4981575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por municipios de Risaralda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32</xdr:row>
      <xdr:rowOff>57150</xdr:rowOff>
    </xdr:from>
    <xdr:to>
      <xdr:col>0</xdr:col>
      <xdr:colOff>1633725</xdr:colOff>
      <xdr:row>36</xdr:row>
      <xdr:rowOff>91350</xdr:rowOff>
    </xdr:to>
    <xdr:sp macro="" textlink="">
      <xdr:nvSpPr>
        <xdr:cNvPr id="69" name="68 Rectángulo redondeado">
          <a:hlinkClick xmlns:r="http://schemas.openxmlformats.org/officeDocument/2006/relationships" r:id="rId9"/>
        </xdr:cNvPr>
        <xdr:cNvSpPr/>
      </xdr:nvSpPr>
      <xdr:spPr>
        <a:xfrm>
          <a:off x="85725" y="5772150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por región de procedencia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36</xdr:row>
      <xdr:rowOff>152400</xdr:rowOff>
    </xdr:from>
    <xdr:to>
      <xdr:col>0</xdr:col>
      <xdr:colOff>1633725</xdr:colOff>
      <xdr:row>40</xdr:row>
      <xdr:rowOff>62775</xdr:rowOff>
    </xdr:to>
    <xdr:sp macro="" textlink="">
      <xdr:nvSpPr>
        <xdr:cNvPr id="70" name="69 Rectángulo redondeado">
          <a:hlinkClick xmlns:r="http://schemas.openxmlformats.org/officeDocument/2006/relationships" r:id="rId10"/>
        </xdr:cNvPr>
        <xdr:cNvSpPr/>
      </xdr:nvSpPr>
      <xdr:spPr>
        <a:xfrm>
          <a:off x="85725" y="6553200"/>
          <a:ext cx="1548000" cy="720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por mecanismos de excepción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85725</xdr:colOff>
      <xdr:row>40</xdr:row>
      <xdr:rowOff>133350</xdr:rowOff>
    </xdr:from>
    <xdr:to>
      <xdr:col>0</xdr:col>
      <xdr:colOff>1633725</xdr:colOff>
      <xdr:row>45</xdr:row>
      <xdr:rowOff>43725</xdr:rowOff>
    </xdr:to>
    <xdr:sp macro="" textlink="">
      <xdr:nvSpPr>
        <xdr:cNvPr id="12" name="11 Rectángulo redondeado">
          <a:hlinkClick xmlns:r="http://schemas.openxmlformats.org/officeDocument/2006/relationships" r:id="rId11"/>
        </xdr:cNvPr>
        <xdr:cNvSpPr/>
      </xdr:nvSpPr>
      <xdr:spPr>
        <a:xfrm>
          <a:off x="85725" y="7343775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Tendencia. Mat. Primera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vez en programas pregrado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artoné">
      <a:dk1>
        <a:sysClr val="windowText" lastClr="000000"/>
      </a:dk1>
      <a:lt1>
        <a:sysClr val="window" lastClr="FFFFFF"/>
      </a:lt1>
      <a:dk2>
        <a:srgbClr val="895D1D"/>
      </a:dk2>
      <a:lt2>
        <a:srgbClr val="ECE9C6"/>
      </a:lt2>
      <a:accent1>
        <a:srgbClr val="873624"/>
      </a:accent1>
      <a:accent2>
        <a:srgbClr val="D6862D"/>
      </a:accent2>
      <a:accent3>
        <a:srgbClr val="D0BE40"/>
      </a:accent3>
      <a:accent4>
        <a:srgbClr val="877F6C"/>
      </a:accent4>
      <a:accent5>
        <a:srgbClr val="972109"/>
      </a:accent5>
      <a:accent6>
        <a:srgbClr val="AEB795"/>
      </a:accent6>
      <a:hlink>
        <a:srgbClr val="CC99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trlProp" Target="../ctrlProps/ctrlProp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trlProp" Target="../ctrlProps/ctrlProp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trlProp" Target="../ctrlProps/ctrlProp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trlProp" Target="../ctrlProps/ctrlProp1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</sheetPr>
  <dimension ref="A1:E75"/>
  <sheetViews>
    <sheetView showGridLines="0" tabSelected="1" zoomScaleNormal="100" zoomScaleSheetLayoutView="100" workbookViewId="0"/>
  </sheetViews>
  <sheetFormatPr baseColWidth="10" defaultColWidth="0" defaultRowHeight="12.75" zeroHeight="1" x14ac:dyDescent="0.25"/>
  <cols>
    <col min="1" max="1" width="0.85546875" style="27" customWidth="1"/>
    <col min="2" max="2" width="24.7109375" style="27" customWidth="1"/>
    <col min="3" max="3" width="90.7109375" style="27" customWidth="1"/>
    <col min="4" max="4" width="24.7109375" style="27" customWidth="1"/>
    <col min="5" max="5" width="0.85546875" style="27" customWidth="1"/>
    <col min="6" max="16384" width="11.42578125" style="27" hidden="1"/>
  </cols>
  <sheetData>
    <row r="1" spans="2:5" ht="13.5" thickBot="1" x14ac:dyDescent="0.3">
      <c r="B1" s="25"/>
      <c r="C1" s="26"/>
      <c r="D1" s="26"/>
      <c r="E1" s="26"/>
    </row>
    <row r="2" spans="2:5" ht="13.5" thickTop="1" x14ac:dyDescent="0.2">
      <c r="B2" s="30"/>
      <c r="C2" s="31"/>
      <c r="D2" s="32"/>
      <c r="E2" s="26"/>
    </row>
    <row r="3" spans="2:5" x14ac:dyDescent="0.2">
      <c r="B3" s="33"/>
      <c r="C3" s="34"/>
      <c r="D3" s="35"/>
      <c r="E3" s="26"/>
    </row>
    <row r="4" spans="2:5" x14ac:dyDescent="0.2">
      <c r="B4" s="33"/>
      <c r="C4" s="36"/>
      <c r="D4" s="35"/>
      <c r="E4" s="26"/>
    </row>
    <row r="5" spans="2:5" x14ac:dyDescent="0.2">
      <c r="B5" s="33"/>
      <c r="C5" s="34"/>
      <c r="D5" s="35"/>
      <c r="E5" s="26"/>
    </row>
    <row r="6" spans="2:5" x14ac:dyDescent="0.2">
      <c r="B6" s="33"/>
      <c r="C6" s="34"/>
      <c r="D6" s="35"/>
      <c r="E6" s="26"/>
    </row>
    <row r="7" spans="2:5" x14ac:dyDescent="0.2">
      <c r="B7" s="33"/>
      <c r="C7" s="34"/>
      <c r="D7" s="35"/>
      <c r="E7" s="26"/>
    </row>
    <row r="8" spans="2:5" x14ac:dyDescent="0.2">
      <c r="B8" s="33"/>
      <c r="C8" s="34"/>
      <c r="D8" s="35"/>
      <c r="E8" s="26"/>
    </row>
    <row r="9" spans="2:5" ht="13.5" thickBot="1" x14ac:dyDescent="0.25">
      <c r="B9" s="37"/>
      <c r="C9" s="38"/>
      <c r="D9" s="39"/>
      <c r="E9" s="26"/>
    </row>
    <row r="10" spans="2:5" ht="13.5" thickTop="1" x14ac:dyDescent="0.25">
      <c r="B10" s="26"/>
      <c r="C10" s="26"/>
      <c r="D10" s="26"/>
      <c r="E10" s="26"/>
    </row>
    <row r="11" spans="2:5" x14ac:dyDescent="0.25">
      <c r="B11" s="26"/>
      <c r="C11" s="25"/>
      <c r="D11" s="26"/>
      <c r="E11" s="26"/>
    </row>
    <row r="12" spans="2:5" x14ac:dyDescent="0.25">
      <c r="B12" s="26"/>
      <c r="C12" s="26"/>
      <c r="D12" s="26"/>
      <c r="E12" s="26"/>
    </row>
    <row r="13" spans="2:5" x14ac:dyDescent="0.25">
      <c r="B13" s="26"/>
      <c r="C13" s="28"/>
      <c r="D13" s="26"/>
      <c r="E13" s="26"/>
    </row>
    <row r="14" spans="2:5" x14ac:dyDescent="0.25">
      <c r="B14" s="26"/>
      <c r="C14" s="28"/>
      <c r="D14" s="26"/>
      <c r="E14" s="26"/>
    </row>
    <row r="15" spans="2:5" x14ac:dyDescent="0.25">
      <c r="B15" s="26"/>
      <c r="C15" s="28"/>
      <c r="D15" s="26"/>
      <c r="E15" s="26"/>
    </row>
    <row r="16" spans="2:5" x14ac:dyDescent="0.25">
      <c r="B16" s="26"/>
      <c r="C16" s="28"/>
      <c r="D16" s="26"/>
      <c r="E16" s="26"/>
    </row>
    <row r="17" spans="2:5" x14ac:dyDescent="0.25">
      <c r="B17" s="26"/>
      <c r="C17" s="28"/>
      <c r="D17" s="26"/>
      <c r="E17" s="26"/>
    </row>
    <row r="18" spans="2:5" x14ac:dyDescent="0.25">
      <c r="B18" s="26"/>
      <c r="C18" s="28"/>
      <c r="D18" s="26"/>
      <c r="E18" s="26"/>
    </row>
    <row r="19" spans="2:5" x14ac:dyDescent="0.25">
      <c r="B19" s="26"/>
      <c r="C19" s="26"/>
      <c r="D19" s="26"/>
      <c r="E19" s="26"/>
    </row>
    <row r="20" spans="2:5" x14ac:dyDescent="0.25">
      <c r="B20" s="26"/>
      <c r="C20" s="25"/>
      <c r="D20" s="26"/>
      <c r="E20" s="26"/>
    </row>
    <row r="21" spans="2:5" x14ac:dyDescent="0.25">
      <c r="B21" s="26"/>
      <c r="C21" s="26"/>
      <c r="D21" s="26"/>
      <c r="E21" s="26"/>
    </row>
    <row r="22" spans="2:5" x14ac:dyDescent="0.25">
      <c r="B22" s="26"/>
      <c r="C22" s="25"/>
      <c r="D22" s="26"/>
      <c r="E22" s="26"/>
    </row>
    <row r="23" spans="2:5" x14ac:dyDescent="0.25">
      <c r="B23" s="26"/>
      <c r="C23" s="26"/>
      <c r="D23" s="26"/>
      <c r="E23" s="26"/>
    </row>
    <row r="24" spans="2:5" x14ac:dyDescent="0.25">
      <c r="B24" s="26"/>
      <c r="C24" s="26"/>
      <c r="D24" s="26"/>
      <c r="E24" s="26"/>
    </row>
    <row r="25" spans="2:5" x14ac:dyDescent="0.25">
      <c r="B25" s="26"/>
      <c r="C25" s="26"/>
      <c r="D25" s="26"/>
      <c r="E25" s="26"/>
    </row>
    <row r="26" spans="2:5" x14ac:dyDescent="0.25">
      <c r="B26" s="26"/>
      <c r="C26" s="26"/>
      <c r="D26" s="26"/>
      <c r="E26" s="26"/>
    </row>
    <row r="27" spans="2:5" x14ac:dyDescent="0.25">
      <c r="B27" s="26"/>
      <c r="C27" s="26"/>
      <c r="D27" s="26"/>
      <c r="E27" s="26"/>
    </row>
    <row r="28" spans="2:5" x14ac:dyDescent="0.25">
      <c r="B28" s="26"/>
      <c r="C28" s="26"/>
      <c r="D28" s="26"/>
      <c r="E28" s="26"/>
    </row>
    <row r="29" spans="2:5" x14ac:dyDescent="0.25">
      <c r="B29" s="26"/>
      <c r="C29" s="26"/>
      <c r="D29" s="26"/>
      <c r="E29" s="26"/>
    </row>
    <row r="30" spans="2:5" x14ac:dyDescent="0.25">
      <c r="B30" s="26"/>
      <c r="C30" s="25"/>
      <c r="D30" s="26"/>
      <c r="E30" s="26"/>
    </row>
    <row r="31" spans="2:5" x14ac:dyDescent="0.25">
      <c r="B31" s="26"/>
      <c r="C31" s="26"/>
      <c r="D31" s="26"/>
      <c r="E31" s="26"/>
    </row>
    <row r="32" spans="2:5" x14ac:dyDescent="0.25">
      <c r="B32" s="26"/>
      <c r="C32" s="25"/>
      <c r="D32" s="26"/>
      <c r="E32" s="26"/>
    </row>
    <row r="33" spans="2:5" x14ac:dyDescent="0.25">
      <c r="B33" s="26"/>
      <c r="C33" s="25"/>
      <c r="D33" s="26"/>
      <c r="E33" s="26"/>
    </row>
    <row r="34" spans="2:5" x14ac:dyDescent="0.25">
      <c r="B34" s="26"/>
      <c r="C34" s="25"/>
      <c r="D34" s="26"/>
      <c r="E34" s="26"/>
    </row>
    <row r="35" spans="2:5" x14ac:dyDescent="0.25">
      <c r="B35" s="26"/>
      <c r="C35" s="25"/>
      <c r="D35" s="26"/>
      <c r="E35" s="26"/>
    </row>
    <row r="36" spans="2:5" x14ac:dyDescent="0.25">
      <c r="B36" s="26"/>
      <c r="C36" s="25"/>
      <c r="D36" s="26"/>
      <c r="E36" s="26"/>
    </row>
    <row r="37" spans="2:5" x14ac:dyDescent="0.25">
      <c r="B37" s="26"/>
      <c r="C37" s="25"/>
      <c r="D37" s="26"/>
      <c r="E37" s="26"/>
    </row>
    <row r="38" spans="2:5" x14ac:dyDescent="0.25">
      <c r="B38" s="26"/>
      <c r="C38" s="25"/>
      <c r="D38" s="26"/>
      <c r="E38" s="26"/>
    </row>
    <row r="39" spans="2:5" x14ac:dyDescent="0.25">
      <c r="B39" s="26"/>
      <c r="C39" s="25"/>
      <c r="D39" s="26"/>
      <c r="E39" s="26"/>
    </row>
    <row r="40" spans="2:5" x14ac:dyDescent="0.25">
      <c r="B40" s="26"/>
      <c r="C40" s="25"/>
      <c r="D40" s="26"/>
      <c r="E40" s="26"/>
    </row>
    <row r="41" spans="2:5" x14ac:dyDescent="0.25">
      <c r="B41" s="26"/>
      <c r="C41" s="25"/>
      <c r="D41" s="26"/>
      <c r="E41" s="26"/>
    </row>
    <row r="42" spans="2:5" x14ac:dyDescent="0.25">
      <c r="B42" s="26"/>
      <c r="C42" s="26"/>
      <c r="D42" s="26"/>
      <c r="E42" s="26"/>
    </row>
    <row r="43" spans="2:5" x14ac:dyDescent="0.25">
      <c r="B43" s="26"/>
      <c r="C43" s="29"/>
      <c r="D43" s="26"/>
      <c r="E43" s="26"/>
    </row>
    <row r="44" spans="2:5" x14ac:dyDescent="0.25">
      <c r="B44" s="26"/>
      <c r="C44" s="26"/>
      <c r="D44" s="26"/>
      <c r="E44" s="26"/>
    </row>
    <row r="45" spans="2:5" x14ac:dyDescent="0.25">
      <c r="B45" s="26"/>
      <c r="C45" s="25"/>
      <c r="D45" s="26"/>
      <c r="E45" s="26"/>
    </row>
    <row r="46" spans="2:5" x14ac:dyDescent="0.25">
      <c r="B46" s="26"/>
      <c r="C46" s="26"/>
      <c r="D46" s="26"/>
      <c r="E46" s="26"/>
    </row>
    <row r="47" spans="2:5" x14ac:dyDescent="0.25">
      <c r="B47" s="26"/>
      <c r="C47" s="25"/>
      <c r="D47" s="26"/>
      <c r="E47" s="26"/>
    </row>
    <row r="48" spans="2:5" x14ac:dyDescent="0.25">
      <c r="B48" s="26"/>
      <c r="C48" s="26"/>
      <c r="D48" s="26"/>
      <c r="E48" s="26"/>
    </row>
    <row r="49" spans="2:5" x14ac:dyDescent="0.25">
      <c r="B49" s="26"/>
      <c r="C49" s="25"/>
      <c r="D49" s="26"/>
      <c r="E49" s="26"/>
    </row>
    <row r="50" spans="2:5" x14ac:dyDescent="0.25">
      <c r="B50" s="26"/>
      <c r="C50" s="26"/>
      <c r="D50" s="26"/>
      <c r="E50" s="26"/>
    </row>
    <row r="51" spans="2:5" x14ac:dyDescent="0.25">
      <c r="B51" s="26"/>
      <c r="C51" s="25"/>
      <c r="D51" s="26"/>
      <c r="E51" s="26"/>
    </row>
    <row r="52" spans="2:5" x14ac:dyDescent="0.25">
      <c r="B52" s="26"/>
      <c r="C52" s="26"/>
      <c r="D52" s="26"/>
      <c r="E52" s="26"/>
    </row>
    <row r="53" spans="2:5" x14ac:dyDescent="0.25">
      <c r="B53" s="26"/>
      <c r="C53" s="25"/>
      <c r="D53" s="26"/>
      <c r="E53" s="26"/>
    </row>
    <row r="54" spans="2:5" x14ac:dyDescent="0.25">
      <c r="B54" s="26"/>
      <c r="C54" s="26"/>
      <c r="D54" s="26"/>
      <c r="E54" s="26"/>
    </row>
    <row r="55" spans="2:5" x14ac:dyDescent="0.25">
      <c r="B55" s="26"/>
      <c r="C55" s="25"/>
      <c r="D55" s="26"/>
      <c r="E55" s="26"/>
    </row>
    <row r="56" spans="2:5" x14ac:dyDescent="0.25">
      <c r="B56" s="26"/>
      <c r="C56" s="26"/>
      <c r="D56" s="26"/>
      <c r="E56" s="26"/>
    </row>
    <row r="57" spans="2:5" x14ac:dyDescent="0.25">
      <c r="B57" s="26"/>
      <c r="C57" s="25"/>
      <c r="D57" s="26"/>
      <c r="E57" s="26"/>
    </row>
    <row r="58" spans="2:5" x14ac:dyDescent="0.25">
      <c r="B58" s="26"/>
      <c r="C58" s="26"/>
      <c r="D58" s="26"/>
      <c r="E58" s="26"/>
    </row>
    <row r="59" spans="2:5" x14ac:dyDescent="0.25">
      <c r="B59" s="26"/>
      <c r="C59" s="25"/>
      <c r="D59" s="26"/>
      <c r="E59" s="26"/>
    </row>
    <row r="60" spans="2:5" x14ac:dyDescent="0.25">
      <c r="B60" s="26"/>
      <c r="C60" s="26"/>
      <c r="D60" s="26"/>
      <c r="E60" s="26"/>
    </row>
    <row r="61" spans="2:5" x14ac:dyDescent="0.25"/>
    <row r="62" spans="2:5" x14ac:dyDescent="0.25"/>
    <row r="63" spans="2:5" x14ac:dyDescent="0.25"/>
    <row r="64" spans="2:5" x14ac:dyDescent="0.25"/>
    <row r="65" x14ac:dyDescent="0.25"/>
    <row r="66" x14ac:dyDescent="0.25"/>
    <row r="67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</sheetData>
  <sheetProtection password="CD78" sheet="1" objects="1" scenarios="1"/>
  <pageMargins left="0.7" right="0.7" top="0.75" bottom="0.75" header="0.3" footer="0.3"/>
  <pageSetup paperSize="9" orientation="portrait" horizontalDpi="200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>
    <tabColor rgb="FF92D050"/>
  </sheetPr>
  <dimension ref="A1:Z90"/>
  <sheetViews>
    <sheetView showGridLines="0"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56" customWidth="1"/>
    <col min="2" max="2" width="5.7109375" style="1" customWidth="1"/>
    <col min="3" max="3" width="19.42578125" style="1" customWidth="1"/>
    <col min="4" max="4" width="4.42578125" style="1" hidden="1" customWidth="1"/>
    <col min="5" max="5" width="53.7109375" style="1" customWidth="1"/>
    <col min="6" max="26" width="5.7109375" style="1" customWidth="1"/>
    <col min="27" max="16384" width="11.42578125" style="1" hidden="1"/>
  </cols>
  <sheetData>
    <row r="1" spans="2:23" s="61" customFormat="1" ht="26.25" x14ac:dyDescent="0.25">
      <c r="B1" s="234" t="s">
        <v>250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</row>
    <row r="2" spans="2:23" x14ac:dyDescent="0.25"/>
    <row r="3" spans="2:23" ht="15.75" x14ac:dyDescent="0.25">
      <c r="C3" s="41" t="s">
        <v>161</v>
      </c>
    </row>
    <row r="4" spans="2:23" x14ac:dyDescent="0.25"/>
    <row r="5" spans="2:23" x14ac:dyDescent="0.25"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2:23" x14ac:dyDescent="0.25">
      <c r="C6" s="23">
        <v>7</v>
      </c>
      <c r="E6" s="199" t="str">
        <f>VLOOKUP($C$6,CONVENCIONES!$A$89:$B$140,2,0)</f>
        <v>Ingeniería Eléctrica</v>
      </c>
    </row>
    <row r="7" spans="2:23" x14ac:dyDescent="0.25"/>
    <row r="8" spans="2:23" x14ac:dyDescent="0.25"/>
    <row r="9" spans="2:23" x14ac:dyDescent="0.25"/>
    <row r="10" spans="2:23" x14ac:dyDescent="0.25"/>
    <row r="11" spans="2:23" x14ac:dyDescent="0.25"/>
    <row r="12" spans="2:23" x14ac:dyDescent="0.25"/>
    <row r="13" spans="2:23" x14ac:dyDescent="0.25"/>
    <row r="14" spans="2:23" x14ac:dyDescent="0.25"/>
    <row r="15" spans="2:23" x14ac:dyDescent="0.25">
      <c r="E15" s="17"/>
      <c r="F15" s="17">
        <v>2003</v>
      </c>
      <c r="G15" s="17">
        <v>2004</v>
      </c>
      <c r="H15" s="17">
        <v>2005</v>
      </c>
      <c r="I15" s="17">
        <v>2006</v>
      </c>
      <c r="J15" s="17">
        <v>2007</v>
      </c>
      <c r="K15" s="17">
        <v>2008</v>
      </c>
      <c r="L15" s="17">
        <v>2009</v>
      </c>
      <c r="M15" s="17">
        <v>2010</v>
      </c>
      <c r="N15" s="17">
        <v>2011</v>
      </c>
      <c r="O15" s="17">
        <v>2012</v>
      </c>
    </row>
    <row r="16" spans="2:23" x14ac:dyDescent="0.25">
      <c r="E16" s="55" t="s">
        <v>99</v>
      </c>
      <c r="F16" s="17">
        <f>VLOOKUP($E$6,$E$26:$Y$77,2,0)</f>
        <v>75</v>
      </c>
      <c r="G16" s="17">
        <f>VLOOKUP($E$6,$E$26:$Y$77,4,0)</f>
        <v>74</v>
      </c>
      <c r="H16" s="17">
        <f>VLOOKUP($E$6,$E$26:$Y$77,6,0)</f>
        <v>83</v>
      </c>
      <c r="I16" s="17">
        <f>VLOOKUP($E$6,$E$26:$Y$77,8,0)</f>
        <v>83</v>
      </c>
      <c r="J16" s="17">
        <f>VLOOKUP($E$6,$E$26:$Y$77,10,0)</f>
        <v>79</v>
      </c>
      <c r="K16" s="17">
        <f>VLOOKUP($E$6,$E$26:$Y$77,12,0)</f>
        <v>83</v>
      </c>
      <c r="L16" s="17">
        <f>VLOOKUP($E$6,$E$26:$Y$77,14,0)</f>
        <v>85</v>
      </c>
      <c r="M16" s="17">
        <f>VLOOKUP($E$6,$E$26:$Y$77,16,0)</f>
        <v>86</v>
      </c>
      <c r="N16" s="17">
        <f>VLOOKUP($E$6,$E$26:$Y$77,18,0)</f>
        <v>82</v>
      </c>
      <c r="O16" s="17">
        <f>VLOOKUP($E$6,$E$26:$Y$77,20,0)</f>
        <v>85</v>
      </c>
    </row>
    <row r="17" spans="3:26" x14ac:dyDescent="0.25">
      <c r="E17" s="55" t="s">
        <v>100</v>
      </c>
      <c r="F17" s="17">
        <f>VLOOKUP($E$6,$E$26:$Y$77,3,0)</f>
        <v>74</v>
      </c>
      <c r="G17" s="17">
        <f>VLOOKUP($E$6,$E$26:$Y$77,5,0)</f>
        <v>76</v>
      </c>
      <c r="H17" s="17">
        <f>VLOOKUP($E$6,$E$26:$Y$77,7,0)</f>
        <v>82</v>
      </c>
      <c r="I17" s="17">
        <f>VLOOKUP($E$6,$E$26:$Y$77,9,0)</f>
        <v>80</v>
      </c>
      <c r="J17" s="17">
        <f>VLOOKUP($E$6,$E$26:$Y$77,11,0)</f>
        <v>81</v>
      </c>
      <c r="K17" s="17">
        <f>VLOOKUP($E$6,$E$26:$Y$77,13,0)</f>
        <v>82</v>
      </c>
      <c r="L17" s="17">
        <f>VLOOKUP($E$6,$E$26:$Y$77,15,0)</f>
        <v>83</v>
      </c>
      <c r="M17" s="17">
        <f>VLOOKUP($E$6,$E$26:$Y$77,17,0)</f>
        <v>83</v>
      </c>
      <c r="N17" s="17">
        <f>VLOOKUP($E$6,$E$26:$Y$77,19,0)</f>
        <v>83</v>
      </c>
      <c r="O17" s="17">
        <f>VLOOKUP($E$6,$E$26:$Y$77,21,0)</f>
        <v>98</v>
      </c>
    </row>
    <row r="18" spans="3:26" x14ac:dyDescent="0.25"/>
    <row r="19" spans="3:26" x14ac:dyDescent="0.25"/>
    <row r="20" spans="3:26" x14ac:dyDescent="0.25"/>
    <row r="21" spans="3:26" x14ac:dyDescent="0.25"/>
    <row r="22" spans="3:26" x14ac:dyDescent="0.25"/>
    <row r="23" spans="3:26" x14ac:dyDescent="0.25"/>
    <row r="24" spans="3:26" x14ac:dyDescent="0.25">
      <c r="C24" s="264" t="s">
        <v>0</v>
      </c>
      <c r="D24" s="264" t="s">
        <v>1</v>
      </c>
      <c r="E24" s="264" t="s">
        <v>2</v>
      </c>
      <c r="F24" s="227">
        <v>2003</v>
      </c>
      <c r="G24" s="227"/>
      <c r="H24" s="227">
        <v>2004</v>
      </c>
      <c r="I24" s="227"/>
      <c r="J24" s="227">
        <v>2005</v>
      </c>
      <c r="K24" s="227"/>
      <c r="L24" s="227">
        <v>2006</v>
      </c>
      <c r="M24" s="227"/>
      <c r="N24" s="227">
        <v>2007</v>
      </c>
      <c r="O24" s="227"/>
      <c r="P24" s="227">
        <v>2008</v>
      </c>
      <c r="Q24" s="227"/>
      <c r="R24" s="227">
        <v>2009</v>
      </c>
      <c r="S24" s="227"/>
      <c r="T24" s="227">
        <v>2010</v>
      </c>
      <c r="U24" s="227"/>
      <c r="V24" s="227">
        <v>2011</v>
      </c>
      <c r="W24" s="227"/>
      <c r="X24" s="227">
        <v>2012</v>
      </c>
      <c r="Y24" s="227"/>
    </row>
    <row r="25" spans="3:26" x14ac:dyDescent="0.25">
      <c r="C25" s="264"/>
      <c r="D25" s="264"/>
      <c r="E25" s="264"/>
      <c r="F25" s="184" t="s">
        <v>53</v>
      </c>
      <c r="G25" s="184" t="s">
        <v>54</v>
      </c>
      <c r="H25" s="184" t="s">
        <v>53</v>
      </c>
      <c r="I25" s="184" t="s">
        <v>54</v>
      </c>
      <c r="J25" s="184" t="s">
        <v>53</v>
      </c>
      <c r="K25" s="184" t="s">
        <v>54</v>
      </c>
      <c r="L25" s="184" t="s">
        <v>53</v>
      </c>
      <c r="M25" s="184" t="s">
        <v>54</v>
      </c>
      <c r="N25" s="184" t="s">
        <v>53</v>
      </c>
      <c r="O25" s="184" t="s">
        <v>54</v>
      </c>
      <c r="P25" s="184" t="s">
        <v>53</v>
      </c>
      <c r="Q25" s="184" t="s">
        <v>54</v>
      </c>
      <c r="R25" s="184" t="s">
        <v>53</v>
      </c>
      <c r="S25" s="184" t="s">
        <v>54</v>
      </c>
      <c r="T25" s="184" t="s">
        <v>53</v>
      </c>
      <c r="U25" s="184" t="s">
        <v>54</v>
      </c>
      <c r="V25" s="184" t="s">
        <v>53</v>
      </c>
      <c r="W25" s="184" t="s">
        <v>54</v>
      </c>
      <c r="X25" s="184" t="s">
        <v>53</v>
      </c>
      <c r="Y25" s="184" t="s">
        <v>54</v>
      </c>
    </row>
    <row r="26" spans="3:26" x14ac:dyDescent="0.25">
      <c r="C26" s="229" t="s">
        <v>6</v>
      </c>
      <c r="D26" s="183">
        <v>4</v>
      </c>
      <c r="E26" s="60" t="s">
        <v>7</v>
      </c>
      <c r="F26" s="5">
        <v>65</v>
      </c>
      <c r="G26" s="5"/>
      <c r="H26" s="5">
        <v>80</v>
      </c>
      <c r="I26" s="9"/>
      <c r="J26" s="5">
        <v>80</v>
      </c>
      <c r="K26" s="9"/>
      <c r="L26" s="5">
        <v>52</v>
      </c>
      <c r="M26" s="9"/>
      <c r="N26" s="5">
        <v>51</v>
      </c>
      <c r="O26" s="5"/>
      <c r="P26" s="5">
        <v>66</v>
      </c>
      <c r="Q26" s="5"/>
      <c r="R26" s="5">
        <v>65</v>
      </c>
      <c r="S26" s="5">
        <v>0</v>
      </c>
      <c r="T26" s="5">
        <v>69</v>
      </c>
      <c r="U26" s="5">
        <v>0</v>
      </c>
      <c r="V26" s="5">
        <v>67</v>
      </c>
      <c r="W26" s="5"/>
      <c r="X26" s="5">
        <v>69</v>
      </c>
      <c r="Y26" s="5">
        <v>0</v>
      </c>
      <c r="Z26" s="7"/>
    </row>
    <row r="27" spans="3:26" x14ac:dyDescent="0.25">
      <c r="C27" s="230"/>
      <c r="D27" s="183">
        <v>3</v>
      </c>
      <c r="E27" s="60" t="s">
        <v>105</v>
      </c>
      <c r="F27" s="5">
        <v>20</v>
      </c>
      <c r="G27" s="5"/>
      <c r="H27" s="5">
        <v>38</v>
      </c>
      <c r="I27" s="9"/>
      <c r="J27" s="5"/>
      <c r="K27" s="9"/>
      <c r="L27" s="5"/>
      <c r="M27" s="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7"/>
    </row>
    <row r="28" spans="3:26" x14ac:dyDescent="0.25">
      <c r="C28" s="230"/>
      <c r="D28" s="183">
        <v>66</v>
      </c>
      <c r="E28" s="60" t="s">
        <v>8</v>
      </c>
      <c r="F28" s="5"/>
      <c r="G28" s="5"/>
      <c r="H28" s="5"/>
      <c r="I28" s="9"/>
      <c r="J28" s="5">
        <v>37</v>
      </c>
      <c r="K28" s="9"/>
      <c r="L28" s="5">
        <v>31</v>
      </c>
      <c r="M28" s="9"/>
      <c r="N28" s="5">
        <v>34</v>
      </c>
      <c r="O28" s="5"/>
      <c r="P28" s="5">
        <v>33</v>
      </c>
      <c r="Q28" s="5"/>
      <c r="R28" s="5">
        <v>31</v>
      </c>
      <c r="S28" s="5">
        <v>0</v>
      </c>
      <c r="T28" s="5">
        <v>39</v>
      </c>
      <c r="U28" s="5">
        <v>0</v>
      </c>
      <c r="V28" s="5">
        <v>41</v>
      </c>
      <c r="W28" s="5"/>
      <c r="X28" s="5">
        <v>48</v>
      </c>
      <c r="Y28" s="5">
        <v>0</v>
      </c>
      <c r="Z28" s="7"/>
    </row>
    <row r="29" spans="3:26" x14ac:dyDescent="0.25">
      <c r="C29" s="230"/>
      <c r="D29" s="183">
        <v>68</v>
      </c>
      <c r="E29" s="60" t="s">
        <v>158</v>
      </c>
      <c r="F29" s="200"/>
      <c r="G29" s="5"/>
      <c r="H29" s="5"/>
      <c r="I29" s="5">
        <v>79</v>
      </c>
      <c r="J29" s="5">
        <v>85</v>
      </c>
      <c r="K29" s="5">
        <v>78</v>
      </c>
      <c r="L29" s="5">
        <v>71</v>
      </c>
      <c r="M29" s="5">
        <v>73</v>
      </c>
      <c r="N29" s="5">
        <v>78</v>
      </c>
      <c r="O29" s="5">
        <v>80</v>
      </c>
      <c r="P29" s="5">
        <v>79</v>
      </c>
      <c r="Q29" s="5">
        <v>78</v>
      </c>
      <c r="R29" s="5">
        <v>79</v>
      </c>
      <c r="S29" s="5">
        <v>78</v>
      </c>
      <c r="T29" s="5">
        <v>79</v>
      </c>
      <c r="U29" s="5">
        <v>79</v>
      </c>
      <c r="V29" s="5">
        <v>78</v>
      </c>
      <c r="W29" s="5">
        <v>85</v>
      </c>
      <c r="X29" s="5">
        <v>74</v>
      </c>
      <c r="Y29" s="5">
        <v>79</v>
      </c>
      <c r="Z29" s="7"/>
    </row>
    <row r="30" spans="3:26" x14ac:dyDescent="0.25">
      <c r="C30" s="230"/>
      <c r="D30" s="183">
        <v>1</v>
      </c>
      <c r="E30" s="60" t="s">
        <v>9</v>
      </c>
      <c r="F30" s="5">
        <v>42</v>
      </c>
      <c r="G30" s="5"/>
      <c r="H30" s="5">
        <v>70</v>
      </c>
      <c r="I30" s="9"/>
      <c r="J30" s="5">
        <v>88</v>
      </c>
      <c r="K30" s="9"/>
      <c r="L30" s="5">
        <v>83</v>
      </c>
      <c r="M30" s="9"/>
      <c r="N30" s="5">
        <v>73</v>
      </c>
      <c r="O30" s="5"/>
      <c r="P30" s="5">
        <v>86</v>
      </c>
      <c r="Q30" s="5"/>
      <c r="R30" s="5">
        <v>89</v>
      </c>
      <c r="S30" s="5">
        <v>0</v>
      </c>
      <c r="T30" s="5">
        <v>88</v>
      </c>
      <c r="U30" s="5">
        <v>0</v>
      </c>
      <c r="V30" s="5">
        <v>85</v>
      </c>
      <c r="W30" s="5"/>
      <c r="X30" s="5">
        <v>88</v>
      </c>
      <c r="Y30" s="5">
        <v>0</v>
      </c>
      <c r="Z30" s="7"/>
    </row>
    <row r="31" spans="3:26" x14ac:dyDescent="0.25">
      <c r="C31" s="266"/>
      <c r="D31" s="183" t="s">
        <v>106</v>
      </c>
      <c r="E31" s="60" t="s">
        <v>164</v>
      </c>
      <c r="F31" s="200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>
        <v>0</v>
      </c>
      <c r="S31" s="5">
        <v>36</v>
      </c>
      <c r="T31" s="5"/>
      <c r="U31" s="5"/>
      <c r="V31" s="5"/>
      <c r="W31" s="5"/>
      <c r="X31" s="5"/>
      <c r="Y31" s="5"/>
      <c r="Z31" s="7"/>
    </row>
    <row r="32" spans="3:26" x14ac:dyDescent="0.25">
      <c r="C32" s="226" t="s">
        <v>10</v>
      </c>
      <c r="D32" s="183">
        <v>27</v>
      </c>
      <c r="E32" s="60" t="s">
        <v>11</v>
      </c>
      <c r="F32" s="5">
        <v>76</v>
      </c>
      <c r="G32" s="5">
        <v>81</v>
      </c>
      <c r="H32" s="5">
        <v>75</v>
      </c>
      <c r="I32" s="5">
        <v>76</v>
      </c>
      <c r="J32" s="5">
        <v>84</v>
      </c>
      <c r="K32" s="5">
        <v>81</v>
      </c>
      <c r="L32" s="5">
        <v>75</v>
      </c>
      <c r="M32" s="5">
        <v>64</v>
      </c>
      <c r="N32" s="5">
        <v>77</v>
      </c>
      <c r="O32" s="5">
        <v>81</v>
      </c>
      <c r="P32" s="5">
        <v>83</v>
      </c>
      <c r="Q32" s="5">
        <v>81</v>
      </c>
      <c r="R32" s="5">
        <v>82</v>
      </c>
      <c r="S32" s="5">
        <v>81</v>
      </c>
      <c r="T32" s="5">
        <v>81</v>
      </c>
      <c r="U32" s="5">
        <v>84</v>
      </c>
      <c r="V32" s="5">
        <v>82</v>
      </c>
      <c r="W32" s="5">
        <v>81</v>
      </c>
      <c r="X32" s="5">
        <v>77</v>
      </c>
      <c r="Y32" s="5">
        <v>81</v>
      </c>
      <c r="Z32" s="7"/>
    </row>
    <row r="33" spans="3:26" ht="25.5" x14ac:dyDescent="0.25">
      <c r="C33" s="226"/>
      <c r="D33" s="183" t="s">
        <v>12</v>
      </c>
      <c r="E33" s="60" t="s">
        <v>13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>
        <v>70</v>
      </c>
      <c r="S33" s="5">
        <v>0</v>
      </c>
      <c r="T33" s="5">
        <v>46</v>
      </c>
      <c r="U33" s="5">
        <v>38</v>
      </c>
      <c r="V33" s="5">
        <v>90</v>
      </c>
      <c r="W33" s="5">
        <v>86</v>
      </c>
      <c r="X33" s="5">
        <v>71</v>
      </c>
      <c r="Y33" s="5">
        <v>63</v>
      </c>
      <c r="Z33" s="7"/>
    </row>
    <row r="34" spans="3:26" ht="25.5" x14ac:dyDescent="0.25">
      <c r="C34" s="226"/>
      <c r="D34" s="57" t="s">
        <v>14</v>
      </c>
      <c r="E34" s="60" t="s">
        <v>92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>
        <v>0</v>
      </c>
      <c r="U34" s="5">
        <v>91</v>
      </c>
      <c r="V34" s="5"/>
      <c r="W34" s="5"/>
      <c r="X34" s="5"/>
      <c r="Y34" s="5"/>
      <c r="Z34" s="7"/>
    </row>
    <row r="35" spans="3:26" x14ac:dyDescent="0.25">
      <c r="C35" s="183" t="s">
        <v>15</v>
      </c>
      <c r="D35" s="183">
        <v>7</v>
      </c>
      <c r="E35" s="60" t="s">
        <v>16</v>
      </c>
      <c r="F35" s="5">
        <v>68</v>
      </c>
      <c r="G35" s="5">
        <v>66</v>
      </c>
      <c r="H35" s="5"/>
      <c r="I35" s="5">
        <v>43</v>
      </c>
      <c r="J35" s="5"/>
      <c r="K35" s="5">
        <v>51</v>
      </c>
      <c r="L35" s="5"/>
      <c r="M35" s="5">
        <v>47</v>
      </c>
      <c r="N35" s="5"/>
      <c r="O35" s="5">
        <v>31</v>
      </c>
      <c r="P35" s="5"/>
      <c r="Q35" s="5">
        <v>39</v>
      </c>
      <c r="R35" s="5">
        <v>67</v>
      </c>
      <c r="S35" s="5">
        <v>0</v>
      </c>
      <c r="T35" s="5">
        <v>55</v>
      </c>
      <c r="U35" s="5">
        <v>0</v>
      </c>
      <c r="V35" s="5">
        <v>56</v>
      </c>
      <c r="W35" s="5"/>
      <c r="X35" s="5">
        <v>53</v>
      </c>
      <c r="Y35" s="5">
        <v>0</v>
      </c>
      <c r="Z35" s="7"/>
    </row>
    <row r="36" spans="3:26" x14ac:dyDescent="0.25">
      <c r="C36" s="226" t="s">
        <v>17</v>
      </c>
      <c r="D36" s="183">
        <v>6</v>
      </c>
      <c r="E36" s="60" t="s">
        <v>18</v>
      </c>
      <c r="F36" s="200"/>
      <c r="G36" s="5"/>
      <c r="H36" s="5"/>
      <c r="I36" s="5">
        <v>81</v>
      </c>
      <c r="J36" s="5">
        <v>86</v>
      </c>
      <c r="K36" s="5">
        <v>79</v>
      </c>
      <c r="L36" s="5">
        <v>73</v>
      </c>
      <c r="M36" s="5">
        <v>79</v>
      </c>
      <c r="N36" s="5">
        <v>78</v>
      </c>
      <c r="O36" s="5">
        <v>78</v>
      </c>
      <c r="P36" s="5">
        <v>78</v>
      </c>
      <c r="Q36" s="5">
        <v>78</v>
      </c>
      <c r="R36" s="5">
        <v>82</v>
      </c>
      <c r="S36" s="5">
        <v>78</v>
      </c>
      <c r="T36" s="5">
        <v>81</v>
      </c>
      <c r="U36" s="5">
        <v>77</v>
      </c>
      <c r="V36" s="5">
        <v>81</v>
      </c>
      <c r="W36" s="5">
        <v>79</v>
      </c>
      <c r="X36" s="5">
        <v>77</v>
      </c>
      <c r="Y36" s="5">
        <v>84</v>
      </c>
      <c r="Z36" s="7"/>
    </row>
    <row r="37" spans="3:26" x14ac:dyDescent="0.25">
      <c r="C37" s="226"/>
      <c r="D37" s="57" t="s">
        <v>19</v>
      </c>
      <c r="E37" s="60" t="s">
        <v>93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>
        <v>0</v>
      </c>
      <c r="U37" s="5">
        <v>31</v>
      </c>
      <c r="V37" s="5"/>
      <c r="W37" s="5"/>
      <c r="X37" s="5"/>
      <c r="Y37" s="5"/>
      <c r="Z37" s="7"/>
    </row>
    <row r="38" spans="3:26" x14ac:dyDescent="0.25">
      <c r="C38" s="226"/>
      <c r="D38" s="183">
        <v>9</v>
      </c>
      <c r="E38" s="60" t="s">
        <v>20</v>
      </c>
      <c r="F38" s="5">
        <v>66</v>
      </c>
      <c r="G38" s="5">
        <v>62</v>
      </c>
      <c r="H38" s="5">
        <v>57</v>
      </c>
      <c r="I38" s="5">
        <v>60</v>
      </c>
      <c r="J38" s="5">
        <v>58</v>
      </c>
      <c r="K38" s="5">
        <v>42</v>
      </c>
      <c r="L38" s="5">
        <v>55</v>
      </c>
      <c r="M38" s="5">
        <v>46</v>
      </c>
      <c r="N38" s="5">
        <v>64</v>
      </c>
      <c r="O38" s="5">
        <v>47</v>
      </c>
      <c r="P38" s="5">
        <v>48</v>
      </c>
      <c r="Q38" s="5">
        <v>56</v>
      </c>
      <c r="R38" s="5">
        <v>43</v>
      </c>
      <c r="S38" s="5">
        <v>56</v>
      </c>
      <c r="T38" s="5">
        <v>66</v>
      </c>
      <c r="U38" s="5">
        <v>74</v>
      </c>
      <c r="V38" s="5">
        <v>67</v>
      </c>
      <c r="W38" s="5">
        <v>65</v>
      </c>
      <c r="X38" s="5">
        <v>71</v>
      </c>
      <c r="Y38" s="5">
        <v>62</v>
      </c>
      <c r="Z38" s="7"/>
    </row>
    <row r="39" spans="3:26" x14ac:dyDescent="0.25">
      <c r="C39" s="226"/>
      <c r="D39" s="183">
        <v>21</v>
      </c>
      <c r="E39" s="60" t="s">
        <v>21</v>
      </c>
      <c r="F39" s="5">
        <v>52</v>
      </c>
      <c r="G39" s="5">
        <v>37</v>
      </c>
      <c r="H39" s="5">
        <v>27</v>
      </c>
      <c r="I39" s="5">
        <v>42</v>
      </c>
      <c r="J39" s="5">
        <v>65</v>
      </c>
      <c r="K39" s="5">
        <v>33</v>
      </c>
      <c r="L39" s="5">
        <v>40</v>
      </c>
      <c r="M39" s="5">
        <v>35</v>
      </c>
      <c r="N39" s="5">
        <v>42</v>
      </c>
      <c r="O39" s="5">
        <v>41</v>
      </c>
      <c r="P39" s="5">
        <v>32</v>
      </c>
      <c r="Q39" s="5">
        <v>42</v>
      </c>
      <c r="R39" s="5">
        <v>34</v>
      </c>
      <c r="S39" s="5">
        <v>55</v>
      </c>
      <c r="T39" s="5">
        <v>58</v>
      </c>
      <c r="U39" s="5">
        <v>58</v>
      </c>
      <c r="V39" s="5">
        <v>57</v>
      </c>
      <c r="W39" s="5"/>
      <c r="X39" s="5">
        <v>65</v>
      </c>
      <c r="Y39" s="5">
        <v>39</v>
      </c>
      <c r="Z39" s="7"/>
    </row>
    <row r="40" spans="3:26" ht="25.5" x14ac:dyDescent="0.25">
      <c r="C40" s="226"/>
      <c r="D40" s="183" t="s">
        <v>108</v>
      </c>
      <c r="E40" s="60" t="s">
        <v>109</v>
      </c>
      <c r="F40" s="5"/>
      <c r="G40" s="5"/>
      <c r="H40" s="5"/>
      <c r="I40" s="5"/>
      <c r="J40" s="5"/>
      <c r="K40" s="5"/>
      <c r="L40" s="5"/>
      <c r="M40" s="5"/>
      <c r="N40" s="5"/>
      <c r="O40" s="5">
        <v>30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7"/>
    </row>
    <row r="41" spans="3:26" x14ac:dyDescent="0.25">
      <c r="C41" s="226"/>
      <c r="D41" s="183">
        <v>33</v>
      </c>
      <c r="E41" s="60" t="s">
        <v>22</v>
      </c>
      <c r="F41" s="5">
        <v>102</v>
      </c>
      <c r="G41" s="5">
        <v>106</v>
      </c>
      <c r="H41" s="5">
        <v>100</v>
      </c>
      <c r="I41" s="5">
        <v>100</v>
      </c>
      <c r="J41" s="5">
        <v>105</v>
      </c>
      <c r="K41" s="5">
        <v>81</v>
      </c>
      <c r="L41" s="5">
        <v>78</v>
      </c>
      <c r="M41" s="5">
        <v>84</v>
      </c>
      <c r="N41" s="5">
        <v>78</v>
      </c>
      <c r="O41" s="5">
        <v>107</v>
      </c>
      <c r="P41" s="5">
        <v>108</v>
      </c>
      <c r="Q41" s="5">
        <v>101</v>
      </c>
      <c r="R41" s="5">
        <v>114</v>
      </c>
      <c r="S41" s="5">
        <v>110</v>
      </c>
      <c r="T41" s="5">
        <v>110</v>
      </c>
      <c r="U41" s="5">
        <v>96</v>
      </c>
      <c r="V41" s="5">
        <v>108</v>
      </c>
      <c r="W41" s="5">
        <v>112</v>
      </c>
      <c r="X41" s="5">
        <v>111</v>
      </c>
      <c r="Y41" s="5">
        <v>111</v>
      </c>
      <c r="Z41" s="7"/>
    </row>
    <row r="42" spans="3:26" x14ac:dyDescent="0.25">
      <c r="C42" s="226"/>
      <c r="D42" s="183" t="s">
        <v>23</v>
      </c>
      <c r="E42" s="60" t="s">
        <v>24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>
        <v>0</v>
      </c>
      <c r="S42" s="5">
        <v>34</v>
      </c>
      <c r="T42" s="5">
        <v>0</v>
      </c>
      <c r="U42" s="5">
        <v>42</v>
      </c>
      <c r="V42" s="5"/>
      <c r="W42" s="5"/>
      <c r="X42" s="5"/>
      <c r="Y42" s="5"/>
      <c r="Z42" s="7"/>
    </row>
    <row r="43" spans="3:26" ht="25.5" x14ac:dyDescent="0.25">
      <c r="C43" s="226"/>
      <c r="D43" s="183" t="s">
        <v>143</v>
      </c>
      <c r="E43" s="60" t="s">
        <v>162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>
        <v>82</v>
      </c>
      <c r="X43" s="5"/>
      <c r="Y43" s="5"/>
      <c r="Z43" s="7"/>
    </row>
    <row r="44" spans="3:26" x14ac:dyDescent="0.25">
      <c r="C44" s="226"/>
      <c r="D44" s="183">
        <v>80</v>
      </c>
      <c r="E44" s="60" t="s">
        <v>107</v>
      </c>
      <c r="F44" s="5"/>
      <c r="G44" s="5"/>
      <c r="H44" s="5"/>
      <c r="I44" s="5"/>
      <c r="J44" s="5"/>
      <c r="K44" s="5"/>
      <c r="L44" s="5"/>
      <c r="M44" s="5">
        <v>47</v>
      </c>
      <c r="N44" s="5"/>
      <c r="O44" s="5"/>
      <c r="P44" s="5"/>
      <c r="Q44" s="5"/>
      <c r="R44" s="5"/>
      <c r="S44" s="5"/>
      <c r="T44" s="5"/>
      <c r="U44" s="5"/>
      <c r="V44" s="5">
        <v>32</v>
      </c>
      <c r="W44" s="5"/>
      <c r="X44" s="5"/>
      <c r="Y44" s="5"/>
      <c r="Z44" s="7"/>
    </row>
    <row r="45" spans="3:26" x14ac:dyDescent="0.25">
      <c r="C45" s="226"/>
      <c r="D45" s="183" t="s">
        <v>110</v>
      </c>
      <c r="E45" s="60" t="s">
        <v>111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>
        <v>0</v>
      </c>
      <c r="S45" s="5">
        <v>24</v>
      </c>
      <c r="T45" s="5"/>
      <c r="U45" s="5"/>
      <c r="V45" s="5"/>
      <c r="W45" s="5"/>
      <c r="X45" s="5"/>
      <c r="Y45" s="5"/>
      <c r="Z45" s="7"/>
    </row>
    <row r="46" spans="3:26" x14ac:dyDescent="0.25">
      <c r="C46" s="226" t="s">
        <v>25</v>
      </c>
      <c r="D46" s="183">
        <v>32</v>
      </c>
      <c r="E46" s="60" t="s">
        <v>26</v>
      </c>
      <c r="F46" s="5">
        <v>72</v>
      </c>
      <c r="G46" s="5">
        <v>77</v>
      </c>
      <c r="H46" s="5">
        <v>69</v>
      </c>
      <c r="I46" s="5">
        <v>78</v>
      </c>
      <c r="J46" s="5">
        <v>82</v>
      </c>
      <c r="K46" s="5">
        <v>82</v>
      </c>
      <c r="L46" s="5">
        <v>84</v>
      </c>
      <c r="M46" s="5">
        <v>86</v>
      </c>
      <c r="N46" s="5">
        <v>78</v>
      </c>
      <c r="O46" s="5">
        <v>81</v>
      </c>
      <c r="P46" s="5">
        <v>84</v>
      </c>
      <c r="Q46" s="5">
        <v>82</v>
      </c>
      <c r="R46" s="5">
        <v>81</v>
      </c>
      <c r="S46" s="5">
        <v>81</v>
      </c>
      <c r="T46" s="5">
        <v>83</v>
      </c>
      <c r="U46" s="5">
        <v>79</v>
      </c>
      <c r="V46" s="5">
        <v>86</v>
      </c>
      <c r="W46" s="5">
        <v>83</v>
      </c>
      <c r="X46" s="5">
        <v>84</v>
      </c>
      <c r="Y46" s="5">
        <v>82</v>
      </c>
      <c r="Z46" s="7"/>
    </row>
    <row r="47" spans="3:26" x14ac:dyDescent="0.25">
      <c r="C47" s="226"/>
      <c r="D47" s="57">
        <v>91</v>
      </c>
      <c r="E47" s="60" t="s">
        <v>27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>
        <v>0</v>
      </c>
      <c r="U47" s="5">
        <v>25</v>
      </c>
      <c r="V47" s="5"/>
      <c r="W47" s="5"/>
      <c r="X47" s="5"/>
      <c r="Y47" s="5"/>
      <c r="Z47" s="7"/>
    </row>
    <row r="48" spans="3:26" x14ac:dyDescent="0.25">
      <c r="C48" s="226"/>
      <c r="D48" s="183">
        <v>31</v>
      </c>
      <c r="E48" s="60" t="s">
        <v>28</v>
      </c>
      <c r="F48" s="5">
        <v>50</v>
      </c>
      <c r="G48" s="5">
        <v>51</v>
      </c>
      <c r="H48" s="5">
        <v>52</v>
      </c>
      <c r="I48" s="5">
        <v>47</v>
      </c>
      <c r="J48" s="5">
        <v>56</v>
      </c>
      <c r="K48" s="5">
        <v>55</v>
      </c>
      <c r="L48" s="5">
        <v>56</v>
      </c>
      <c r="M48" s="5">
        <v>56</v>
      </c>
      <c r="N48" s="5">
        <v>56</v>
      </c>
      <c r="O48" s="5">
        <v>55</v>
      </c>
      <c r="P48" s="5">
        <v>58</v>
      </c>
      <c r="Q48" s="5">
        <v>56</v>
      </c>
      <c r="R48" s="5">
        <v>56</v>
      </c>
      <c r="S48" s="5">
        <v>57</v>
      </c>
      <c r="T48" s="5">
        <v>60</v>
      </c>
      <c r="U48" s="5">
        <v>55</v>
      </c>
      <c r="V48" s="5">
        <v>62</v>
      </c>
      <c r="W48" s="5">
        <v>64</v>
      </c>
      <c r="X48" s="5">
        <v>62</v>
      </c>
      <c r="Y48" s="5">
        <v>56</v>
      </c>
      <c r="Z48" s="7"/>
    </row>
    <row r="49" spans="3:26" x14ac:dyDescent="0.25">
      <c r="C49" s="226"/>
      <c r="D49" s="183">
        <v>92</v>
      </c>
      <c r="E49" s="60" t="s">
        <v>29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>
        <v>0</v>
      </c>
      <c r="S49" s="5">
        <v>58</v>
      </c>
      <c r="T49" s="5">
        <v>63</v>
      </c>
      <c r="U49" s="5">
        <v>59</v>
      </c>
      <c r="V49" s="5">
        <v>48</v>
      </c>
      <c r="W49" s="5">
        <v>46</v>
      </c>
      <c r="X49" s="5">
        <v>53</v>
      </c>
      <c r="Y49" s="5">
        <v>51</v>
      </c>
      <c r="Z49" s="7"/>
    </row>
    <row r="50" spans="3:26" x14ac:dyDescent="0.25">
      <c r="C50" s="226"/>
      <c r="D50" s="183">
        <v>99</v>
      </c>
      <c r="E50" s="60" t="s">
        <v>30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>
        <v>39</v>
      </c>
      <c r="S50" s="5">
        <v>26</v>
      </c>
      <c r="T50" s="5">
        <v>41</v>
      </c>
      <c r="U50" s="5">
        <v>37</v>
      </c>
      <c r="V50" s="5">
        <v>42</v>
      </c>
      <c r="W50" s="5">
        <v>34</v>
      </c>
      <c r="X50" s="5">
        <v>42</v>
      </c>
      <c r="Y50" s="5">
        <v>40</v>
      </c>
      <c r="Z50" s="7"/>
    </row>
    <row r="51" spans="3:26" x14ac:dyDescent="0.25">
      <c r="C51" s="226" t="s">
        <v>34</v>
      </c>
      <c r="D51" s="183">
        <v>28</v>
      </c>
      <c r="E51" s="60" t="s">
        <v>35</v>
      </c>
      <c r="F51" s="5">
        <v>76</v>
      </c>
      <c r="G51" s="5">
        <v>80</v>
      </c>
      <c r="H51" s="5">
        <v>77</v>
      </c>
      <c r="I51" s="5">
        <v>78</v>
      </c>
      <c r="J51" s="5">
        <v>81</v>
      </c>
      <c r="K51" s="5">
        <v>81</v>
      </c>
      <c r="L51" s="5">
        <v>87</v>
      </c>
      <c r="M51" s="5">
        <v>82</v>
      </c>
      <c r="N51" s="5">
        <v>77</v>
      </c>
      <c r="O51" s="5">
        <v>82</v>
      </c>
      <c r="P51" s="5">
        <v>82</v>
      </c>
      <c r="Q51" s="5">
        <v>83</v>
      </c>
      <c r="R51" s="5">
        <v>85</v>
      </c>
      <c r="S51" s="5">
        <v>81</v>
      </c>
      <c r="T51" s="5">
        <v>83</v>
      </c>
      <c r="U51" s="5">
        <v>81</v>
      </c>
      <c r="V51" s="5">
        <v>81</v>
      </c>
      <c r="W51" s="5">
        <v>87</v>
      </c>
      <c r="X51" s="5">
        <v>84</v>
      </c>
      <c r="Y51" s="5">
        <v>83</v>
      </c>
      <c r="Z51" s="7"/>
    </row>
    <row r="52" spans="3:26" x14ac:dyDescent="0.25">
      <c r="C52" s="226"/>
      <c r="D52" s="183">
        <v>37</v>
      </c>
      <c r="E52" s="60" t="s">
        <v>36</v>
      </c>
      <c r="F52" s="5"/>
      <c r="G52" s="5">
        <v>70</v>
      </c>
      <c r="H52" s="5">
        <v>65</v>
      </c>
      <c r="I52" s="5">
        <v>60</v>
      </c>
      <c r="J52" s="5">
        <v>75</v>
      </c>
      <c r="K52" s="5">
        <v>65</v>
      </c>
      <c r="L52" s="5">
        <v>74</v>
      </c>
      <c r="M52" s="5">
        <v>69</v>
      </c>
      <c r="N52" s="5">
        <v>80</v>
      </c>
      <c r="O52" s="5">
        <v>70</v>
      </c>
      <c r="P52" s="5">
        <v>70</v>
      </c>
      <c r="Q52" s="5">
        <v>72</v>
      </c>
      <c r="R52" s="5">
        <v>84</v>
      </c>
      <c r="S52" s="5">
        <v>58</v>
      </c>
      <c r="T52" s="5">
        <v>78</v>
      </c>
      <c r="U52" s="5">
        <v>63</v>
      </c>
      <c r="V52" s="5">
        <v>78</v>
      </c>
      <c r="W52" s="5">
        <v>69</v>
      </c>
      <c r="X52" s="5">
        <v>74</v>
      </c>
      <c r="Y52" s="5">
        <v>61</v>
      </c>
      <c r="Z52" s="7"/>
    </row>
    <row r="53" spans="3:26" x14ac:dyDescent="0.25">
      <c r="C53" s="226"/>
      <c r="D53" s="183">
        <v>12</v>
      </c>
      <c r="E53" s="60" t="s">
        <v>37</v>
      </c>
      <c r="F53" s="5">
        <v>75</v>
      </c>
      <c r="G53" s="5">
        <v>74</v>
      </c>
      <c r="H53" s="5">
        <v>74</v>
      </c>
      <c r="I53" s="5">
        <v>76</v>
      </c>
      <c r="J53" s="5">
        <v>83</v>
      </c>
      <c r="K53" s="5">
        <v>82</v>
      </c>
      <c r="L53" s="5">
        <v>83</v>
      </c>
      <c r="M53" s="5">
        <v>80</v>
      </c>
      <c r="N53" s="5">
        <v>79</v>
      </c>
      <c r="O53" s="5">
        <v>81</v>
      </c>
      <c r="P53" s="5">
        <v>83</v>
      </c>
      <c r="Q53" s="5">
        <v>82</v>
      </c>
      <c r="R53" s="5">
        <v>85</v>
      </c>
      <c r="S53" s="5">
        <v>83</v>
      </c>
      <c r="T53" s="5">
        <v>86</v>
      </c>
      <c r="U53" s="5">
        <v>83</v>
      </c>
      <c r="V53" s="5">
        <v>82</v>
      </c>
      <c r="W53" s="5">
        <v>83</v>
      </c>
      <c r="X53" s="5">
        <v>85</v>
      </c>
      <c r="Y53" s="5">
        <v>98</v>
      </c>
      <c r="Z53" s="7"/>
    </row>
    <row r="54" spans="3:26" x14ac:dyDescent="0.25">
      <c r="C54" s="226"/>
      <c r="D54" s="183">
        <v>36</v>
      </c>
      <c r="E54" s="60" t="s">
        <v>38</v>
      </c>
      <c r="F54" s="5"/>
      <c r="G54" s="5">
        <v>76</v>
      </c>
      <c r="H54" s="5">
        <v>68</v>
      </c>
      <c r="I54" s="5">
        <v>55</v>
      </c>
      <c r="J54" s="5">
        <v>79</v>
      </c>
      <c r="K54" s="5">
        <v>34</v>
      </c>
      <c r="L54" s="5">
        <v>62</v>
      </c>
      <c r="M54" s="5">
        <v>50</v>
      </c>
      <c r="N54" s="5">
        <v>76</v>
      </c>
      <c r="O54" s="5">
        <v>65</v>
      </c>
      <c r="P54" s="5">
        <v>75</v>
      </c>
      <c r="Q54" s="5">
        <v>61</v>
      </c>
      <c r="R54" s="5">
        <v>66</v>
      </c>
      <c r="S54" s="5">
        <v>47</v>
      </c>
      <c r="T54" s="5">
        <v>65</v>
      </c>
      <c r="U54" s="5">
        <v>50</v>
      </c>
      <c r="V54" s="5">
        <v>56</v>
      </c>
      <c r="W54" s="5">
        <v>52</v>
      </c>
      <c r="X54" s="5">
        <v>65</v>
      </c>
      <c r="Y54" s="5">
        <v>46</v>
      </c>
      <c r="Z54" s="7"/>
    </row>
    <row r="55" spans="3:26" x14ac:dyDescent="0.25">
      <c r="C55" s="226"/>
      <c r="D55" s="183">
        <v>34</v>
      </c>
      <c r="E55" s="60" t="s">
        <v>39</v>
      </c>
      <c r="F55" s="5">
        <v>85</v>
      </c>
      <c r="G55" s="5"/>
      <c r="H55" s="5">
        <v>85</v>
      </c>
      <c r="I55" s="9"/>
      <c r="J55" s="5">
        <v>122</v>
      </c>
      <c r="K55" s="9"/>
      <c r="L55" s="5">
        <v>95</v>
      </c>
      <c r="M55" s="9"/>
      <c r="N55" s="5">
        <v>79</v>
      </c>
      <c r="O55" s="5"/>
      <c r="P55" s="5">
        <v>88</v>
      </c>
      <c r="Q55" s="5"/>
      <c r="R55" s="5">
        <v>88</v>
      </c>
      <c r="S55" s="5">
        <v>0</v>
      </c>
      <c r="T55" s="5">
        <v>82</v>
      </c>
      <c r="U55" s="5">
        <v>0</v>
      </c>
      <c r="V55" s="5">
        <v>83</v>
      </c>
      <c r="W55" s="5"/>
      <c r="X55" s="5">
        <v>86</v>
      </c>
      <c r="Y55" s="5">
        <v>0</v>
      </c>
      <c r="Z55" s="7"/>
    </row>
    <row r="56" spans="3:26" x14ac:dyDescent="0.25">
      <c r="C56" s="226" t="s">
        <v>31</v>
      </c>
      <c r="D56" s="183">
        <v>13</v>
      </c>
      <c r="E56" s="60" t="s">
        <v>31</v>
      </c>
      <c r="F56" s="5">
        <v>76</v>
      </c>
      <c r="G56" s="5">
        <v>77</v>
      </c>
      <c r="H56" s="5">
        <v>77</v>
      </c>
      <c r="I56" s="5">
        <v>76</v>
      </c>
      <c r="J56" s="5">
        <v>85</v>
      </c>
      <c r="K56" s="5">
        <v>84</v>
      </c>
      <c r="L56" s="5">
        <v>83</v>
      </c>
      <c r="M56" s="5">
        <v>89</v>
      </c>
      <c r="N56" s="5">
        <v>78</v>
      </c>
      <c r="O56" s="5">
        <v>81</v>
      </c>
      <c r="P56" s="5">
        <v>81</v>
      </c>
      <c r="Q56" s="5">
        <v>81</v>
      </c>
      <c r="R56" s="5">
        <v>85</v>
      </c>
      <c r="S56" s="5">
        <v>82</v>
      </c>
      <c r="T56" s="5">
        <v>84</v>
      </c>
      <c r="U56" s="5">
        <v>84</v>
      </c>
      <c r="V56" s="5">
        <v>86</v>
      </c>
      <c r="W56" s="5">
        <v>86</v>
      </c>
      <c r="X56" s="5">
        <v>86</v>
      </c>
      <c r="Y56" s="5">
        <v>91</v>
      </c>
      <c r="Z56" s="7"/>
    </row>
    <row r="57" spans="3:26" x14ac:dyDescent="0.25">
      <c r="C57" s="226"/>
      <c r="D57" s="183" t="s">
        <v>112</v>
      </c>
      <c r="E57" s="60" t="s">
        <v>113</v>
      </c>
      <c r="F57" s="5"/>
      <c r="G57" s="5"/>
      <c r="H57" s="5"/>
      <c r="I57" s="5"/>
      <c r="J57" s="5"/>
      <c r="K57" s="5"/>
      <c r="L57" s="5"/>
      <c r="M57" s="5"/>
      <c r="N57" s="5">
        <v>40</v>
      </c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7"/>
    </row>
    <row r="58" spans="3:26" x14ac:dyDescent="0.25">
      <c r="C58" s="226"/>
      <c r="D58" s="183">
        <v>38</v>
      </c>
      <c r="E58" s="60" t="s">
        <v>32</v>
      </c>
      <c r="F58" s="5"/>
      <c r="G58" s="5">
        <v>64</v>
      </c>
      <c r="H58" s="5">
        <v>81</v>
      </c>
      <c r="I58" s="5">
        <v>73</v>
      </c>
      <c r="J58" s="5">
        <v>84</v>
      </c>
      <c r="K58" s="5">
        <v>80</v>
      </c>
      <c r="L58" s="5">
        <v>90</v>
      </c>
      <c r="M58" s="5">
        <v>86</v>
      </c>
      <c r="N58" s="5">
        <v>75</v>
      </c>
      <c r="O58" s="5">
        <v>101</v>
      </c>
      <c r="P58" s="5">
        <v>101</v>
      </c>
      <c r="Q58" s="5">
        <v>96</v>
      </c>
      <c r="R58" s="5">
        <v>102</v>
      </c>
      <c r="S58" s="5">
        <v>102</v>
      </c>
      <c r="T58" s="5">
        <v>102</v>
      </c>
      <c r="U58" s="5">
        <v>107</v>
      </c>
      <c r="V58" s="5">
        <v>99</v>
      </c>
      <c r="W58" s="5">
        <v>102</v>
      </c>
      <c r="X58" s="5">
        <v>113</v>
      </c>
      <c r="Y58" s="5">
        <v>102</v>
      </c>
      <c r="Z58" s="7"/>
    </row>
    <row r="59" spans="3:26" x14ac:dyDescent="0.25">
      <c r="C59" s="226" t="s">
        <v>33</v>
      </c>
      <c r="D59" s="183">
        <v>14</v>
      </c>
      <c r="E59" s="60" t="s">
        <v>33</v>
      </c>
      <c r="F59" s="5">
        <v>74</v>
      </c>
      <c r="G59" s="5">
        <v>84</v>
      </c>
      <c r="H59" s="5">
        <v>72</v>
      </c>
      <c r="I59" s="5">
        <v>78</v>
      </c>
      <c r="J59" s="5">
        <v>82</v>
      </c>
      <c r="K59" s="5">
        <v>81</v>
      </c>
      <c r="L59" s="5">
        <v>83</v>
      </c>
      <c r="M59" s="5">
        <v>85</v>
      </c>
      <c r="N59" s="5">
        <v>78</v>
      </c>
      <c r="O59" s="5">
        <v>81</v>
      </c>
      <c r="P59" s="5">
        <v>81</v>
      </c>
      <c r="Q59" s="5">
        <v>81</v>
      </c>
      <c r="R59" s="5">
        <v>84</v>
      </c>
      <c r="S59" s="5">
        <v>81</v>
      </c>
      <c r="T59" s="5">
        <v>83</v>
      </c>
      <c r="U59" s="5">
        <v>82</v>
      </c>
      <c r="V59" s="5">
        <v>81</v>
      </c>
      <c r="W59" s="5">
        <v>85</v>
      </c>
      <c r="X59" s="5">
        <v>82</v>
      </c>
      <c r="Y59" s="5">
        <v>84</v>
      </c>
      <c r="Z59" s="7"/>
    </row>
    <row r="60" spans="3:26" x14ac:dyDescent="0.25">
      <c r="C60" s="226"/>
      <c r="D60" s="183">
        <v>39</v>
      </c>
      <c r="E60" s="60" t="s">
        <v>114</v>
      </c>
      <c r="F60" s="5"/>
      <c r="G60" s="5">
        <v>56</v>
      </c>
      <c r="H60" s="5">
        <v>35</v>
      </c>
      <c r="I60" s="5">
        <v>23</v>
      </c>
      <c r="J60" s="5">
        <v>50</v>
      </c>
      <c r="K60" s="5">
        <v>32</v>
      </c>
      <c r="L60" s="5">
        <v>41</v>
      </c>
      <c r="M60" s="5">
        <v>32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7"/>
    </row>
    <row r="61" spans="3:26" x14ac:dyDescent="0.25">
      <c r="C61" s="226" t="s">
        <v>40</v>
      </c>
      <c r="D61" s="183">
        <v>53</v>
      </c>
      <c r="E61" s="60" t="s">
        <v>41</v>
      </c>
      <c r="F61" s="5"/>
      <c r="G61" s="5"/>
      <c r="H61" s="5">
        <v>27</v>
      </c>
      <c r="I61" s="9">
        <v>25</v>
      </c>
      <c r="J61" s="5">
        <v>21</v>
      </c>
      <c r="K61" s="9"/>
      <c r="L61" s="5">
        <v>19</v>
      </c>
      <c r="M61" s="9"/>
      <c r="N61" s="5">
        <v>25</v>
      </c>
      <c r="O61" s="5">
        <v>34</v>
      </c>
      <c r="P61" s="5">
        <v>24</v>
      </c>
      <c r="Q61" s="5">
        <v>29</v>
      </c>
      <c r="R61" s="5">
        <v>26</v>
      </c>
      <c r="S61" s="5">
        <v>17</v>
      </c>
      <c r="T61" s="5">
        <v>20</v>
      </c>
      <c r="U61" s="5">
        <v>21</v>
      </c>
      <c r="V61" s="5">
        <v>23</v>
      </c>
      <c r="W61" s="5">
        <v>22</v>
      </c>
      <c r="X61" s="5">
        <v>19</v>
      </c>
      <c r="Y61" s="5">
        <v>26</v>
      </c>
      <c r="Z61" s="7"/>
    </row>
    <row r="62" spans="3:26" x14ac:dyDescent="0.25">
      <c r="C62" s="226"/>
      <c r="D62" s="183">
        <v>89</v>
      </c>
      <c r="E62" s="60" t="s">
        <v>94</v>
      </c>
      <c r="F62" s="5"/>
      <c r="G62" s="5"/>
      <c r="H62" s="5"/>
      <c r="I62" s="9"/>
      <c r="J62" s="5"/>
      <c r="K62" s="9"/>
      <c r="L62" s="5"/>
      <c r="M62" s="9"/>
      <c r="N62" s="5"/>
      <c r="O62" s="5"/>
      <c r="P62" s="5"/>
      <c r="Q62" s="5">
        <v>42</v>
      </c>
      <c r="R62" s="5">
        <v>0</v>
      </c>
      <c r="S62" s="5">
        <v>0</v>
      </c>
      <c r="T62" s="5">
        <v>0</v>
      </c>
      <c r="U62" s="5">
        <v>0</v>
      </c>
      <c r="V62" s="5">
        <v>16</v>
      </c>
      <c r="W62" s="5"/>
      <c r="X62" s="5"/>
      <c r="Y62" s="5"/>
      <c r="Z62" s="7"/>
    </row>
    <row r="63" spans="3:26" ht="25.5" x14ac:dyDescent="0.25">
      <c r="C63" s="226"/>
      <c r="D63" s="183" t="s">
        <v>122</v>
      </c>
      <c r="E63" s="60" t="s">
        <v>123</v>
      </c>
      <c r="F63" s="5"/>
      <c r="G63" s="5"/>
      <c r="H63" s="5"/>
      <c r="I63" s="9"/>
      <c r="J63" s="5"/>
      <c r="K63" s="9"/>
      <c r="L63" s="5"/>
      <c r="M63" s="9"/>
      <c r="N63" s="5"/>
      <c r="O63" s="5"/>
      <c r="P63" s="5"/>
      <c r="Q63" s="5"/>
      <c r="R63" s="5">
        <v>15</v>
      </c>
      <c r="S63" s="5">
        <v>0</v>
      </c>
      <c r="T63" s="5"/>
      <c r="U63" s="5"/>
      <c r="V63" s="5"/>
      <c r="W63" s="5"/>
      <c r="X63" s="5"/>
      <c r="Y63" s="5"/>
      <c r="Z63" s="7"/>
    </row>
    <row r="64" spans="3:26" x14ac:dyDescent="0.25">
      <c r="C64" s="226"/>
      <c r="D64" s="183">
        <v>16</v>
      </c>
      <c r="E64" s="60" t="s">
        <v>42</v>
      </c>
      <c r="F64" s="5"/>
      <c r="G64" s="5"/>
      <c r="H64" s="5"/>
      <c r="I64" s="5">
        <v>81</v>
      </c>
      <c r="J64" s="5"/>
      <c r="K64" s="5">
        <v>80</v>
      </c>
      <c r="L64" s="5"/>
      <c r="M64" s="5">
        <v>82</v>
      </c>
      <c r="N64" s="5"/>
      <c r="O64" s="5">
        <v>80</v>
      </c>
      <c r="P64" s="5"/>
      <c r="Q64" s="5">
        <v>82</v>
      </c>
      <c r="R64" s="5">
        <v>0</v>
      </c>
      <c r="S64" s="5">
        <v>80</v>
      </c>
      <c r="T64" s="5">
        <v>0</v>
      </c>
      <c r="U64" s="5">
        <v>81</v>
      </c>
      <c r="V64" s="5"/>
      <c r="W64" s="5">
        <v>83</v>
      </c>
      <c r="X64" s="5">
        <v>0</v>
      </c>
      <c r="Y64" s="5">
        <v>75</v>
      </c>
      <c r="Z64" s="7"/>
    </row>
    <row r="65" spans="3:26" x14ac:dyDescent="0.25">
      <c r="C65" s="226"/>
      <c r="D65" s="183">
        <v>65</v>
      </c>
      <c r="E65" s="60" t="s">
        <v>115</v>
      </c>
      <c r="F65" s="5"/>
      <c r="G65" s="5"/>
      <c r="H65" s="5">
        <v>22</v>
      </c>
      <c r="I65" s="9">
        <v>25</v>
      </c>
      <c r="J65" s="5">
        <v>26</v>
      </c>
      <c r="K65" s="9"/>
      <c r="L65" s="5">
        <v>10</v>
      </c>
      <c r="M65" s="9"/>
      <c r="N65" s="5"/>
      <c r="O65" s="5"/>
      <c r="P65" s="5"/>
      <c r="Q65" s="5"/>
      <c r="R65" s="5">
        <v>0</v>
      </c>
      <c r="S65" s="5">
        <v>0</v>
      </c>
      <c r="T65" s="5"/>
      <c r="U65" s="5"/>
      <c r="V65" s="5"/>
      <c r="W65" s="5"/>
      <c r="X65" s="5"/>
      <c r="Y65" s="5"/>
      <c r="Z65" s="7"/>
    </row>
    <row r="66" spans="3:26" x14ac:dyDescent="0.25">
      <c r="C66" s="226"/>
      <c r="D66" s="183">
        <v>86</v>
      </c>
      <c r="E66" s="60" t="s">
        <v>43</v>
      </c>
      <c r="F66" s="5"/>
      <c r="G66" s="5"/>
      <c r="H66" s="5"/>
      <c r="I66" s="9"/>
      <c r="J66" s="5"/>
      <c r="K66" s="9"/>
      <c r="L66" s="5"/>
      <c r="M66" s="9"/>
      <c r="N66" s="5"/>
      <c r="O66" s="5">
        <v>74</v>
      </c>
      <c r="P66" s="5">
        <v>88</v>
      </c>
      <c r="Q66" s="5">
        <v>55</v>
      </c>
      <c r="R66" s="5">
        <v>77</v>
      </c>
      <c r="S66" s="5">
        <v>67</v>
      </c>
      <c r="T66" s="5">
        <v>85</v>
      </c>
      <c r="U66" s="5">
        <v>76</v>
      </c>
      <c r="V66" s="5">
        <v>81</v>
      </c>
      <c r="W66" s="5">
        <v>68</v>
      </c>
      <c r="X66" s="5">
        <v>77</v>
      </c>
      <c r="Y66" s="5">
        <v>80</v>
      </c>
      <c r="Z66" s="7"/>
    </row>
    <row r="67" spans="3:26" ht="25.5" x14ac:dyDescent="0.25">
      <c r="C67" s="226"/>
      <c r="D67" s="183" t="s">
        <v>44</v>
      </c>
      <c r="E67" s="60" t="s">
        <v>45</v>
      </c>
      <c r="F67" s="5"/>
      <c r="G67" s="5"/>
      <c r="H67" s="5"/>
      <c r="I67" s="9"/>
      <c r="J67" s="5"/>
      <c r="K67" s="9"/>
      <c r="L67" s="5"/>
      <c r="M67" s="9"/>
      <c r="N67" s="5"/>
      <c r="O67" s="5"/>
      <c r="P67" s="5"/>
      <c r="Q67" s="5"/>
      <c r="R67" s="5">
        <v>28</v>
      </c>
      <c r="S67" s="5">
        <v>34</v>
      </c>
      <c r="T67" s="5">
        <v>0</v>
      </c>
      <c r="U67" s="5">
        <v>148</v>
      </c>
      <c r="V67" s="5"/>
      <c r="W67" s="5"/>
      <c r="X67" s="5"/>
      <c r="Y67" s="5"/>
      <c r="Z67" s="7"/>
    </row>
    <row r="68" spans="3:26" ht="25.5" x14ac:dyDescent="0.25">
      <c r="C68" s="226"/>
      <c r="D68" s="183" t="s">
        <v>46</v>
      </c>
      <c r="E68" s="60" t="s">
        <v>95</v>
      </c>
      <c r="F68" s="5"/>
      <c r="G68" s="5"/>
      <c r="H68" s="5"/>
      <c r="I68" s="9"/>
      <c r="J68" s="5"/>
      <c r="K68" s="9"/>
      <c r="L68" s="5"/>
      <c r="M68" s="9"/>
      <c r="N68" s="5"/>
      <c r="O68" s="5"/>
      <c r="P68" s="5"/>
      <c r="Q68" s="5"/>
      <c r="R68" s="5">
        <v>22</v>
      </c>
      <c r="S68" s="5">
        <v>93</v>
      </c>
      <c r="T68" s="5">
        <v>0</v>
      </c>
      <c r="U68" s="5">
        <v>75</v>
      </c>
      <c r="V68" s="5"/>
      <c r="W68" s="5"/>
      <c r="X68" s="5"/>
      <c r="Y68" s="5"/>
      <c r="Z68" s="7"/>
    </row>
    <row r="69" spans="3:26" x14ac:dyDescent="0.25">
      <c r="C69" s="226"/>
      <c r="D69" s="183">
        <v>22</v>
      </c>
      <c r="E69" s="60" t="s">
        <v>47</v>
      </c>
      <c r="F69" s="5">
        <v>72</v>
      </c>
      <c r="G69" s="5">
        <v>77</v>
      </c>
      <c r="H69" s="5">
        <v>70</v>
      </c>
      <c r="I69" s="5">
        <v>76</v>
      </c>
      <c r="J69" s="5">
        <v>82</v>
      </c>
      <c r="K69" s="5">
        <v>82</v>
      </c>
      <c r="L69" s="5">
        <v>83</v>
      </c>
      <c r="M69" s="5">
        <v>82</v>
      </c>
      <c r="N69" s="5">
        <v>77</v>
      </c>
      <c r="O69" s="5">
        <v>81</v>
      </c>
      <c r="P69" s="5">
        <v>81</v>
      </c>
      <c r="Q69" s="5">
        <v>81</v>
      </c>
      <c r="R69" s="5">
        <v>82</v>
      </c>
      <c r="S69" s="5">
        <v>81</v>
      </c>
      <c r="T69" s="5">
        <v>85</v>
      </c>
      <c r="U69" s="5">
        <v>82</v>
      </c>
      <c r="V69" s="5">
        <v>82</v>
      </c>
      <c r="W69" s="5">
        <v>86</v>
      </c>
      <c r="X69" s="5">
        <v>86</v>
      </c>
      <c r="Y69" s="5">
        <v>82</v>
      </c>
      <c r="Z69" s="7"/>
    </row>
    <row r="70" spans="3:26" x14ac:dyDescent="0.25">
      <c r="C70" s="226"/>
      <c r="D70" s="183">
        <v>23</v>
      </c>
      <c r="E70" s="60" t="s">
        <v>48</v>
      </c>
      <c r="F70" s="5">
        <v>72</v>
      </c>
      <c r="G70" s="5">
        <v>75</v>
      </c>
      <c r="H70" s="5">
        <v>65</v>
      </c>
      <c r="I70" s="5">
        <v>75</v>
      </c>
      <c r="J70" s="5">
        <v>82</v>
      </c>
      <c r="K70" s="5">
        <v>81</v>
      </c>
      <c r="L70" s="5">
        <v>87</v>
      </c>
      <c r="M70" s="5">
        <v>82</v>
      </c>
      <c r="N70" s="5">
        <v>79</v>
      </c>
      <c r="O70" s="5">
        <v>80</v>
      </c>
      <c r="P70" s="5">
        <v>81</v>
      </c>
      <c r="Q70" s="5">
        <v>86</v>
      </c>
      <c r="R70" s="5">
        <v>83</v>
      </c>
      <c r="S70" s="5">
        <v>81</v>
      </c>
      <c r="T70" s="5">
        <v>86</v>
      </c>
      <c r="U70" s="5">
        <v>83</v>
      </c>
      <c r="V70" s="5">
        <v>83</v>
      </c>
      <c r="W70" s="5">
        <v>87</v>
      </c>
      <c r="X70" s="5">
        <v>90</v>
      </c>
      <c r="Y70" s="5">
        <v>88</v>
      </c>
      <c r="Z70" s="7"/>
    </row>
    <row r="71" spans="3:26" x14ac:dyDescent="0.25">
      <c r="C71" s="226"/>
      <c r="D71" s="183" t="s">
        <v>144</v>
      </c>
      <c r="E71" s="60" t="s">
        <v>145</v>
      </c>
      <c r="F71" s="5"/>
      <c r="G71" s="5"/>
      <c r="H71" s="5"/>
      <c r="I71" s="9"/>
      <c r="J71" s="5"/>
      <c r="K71" s="9"/>
      <c r="L71" s="5"/>
      <c r="M71" s="9"/>
      <c r="N71" s="5"/>
      <c r="O71" s="5"/>
      <c r="P71" s="5"/>
      <c r="Q71" s="5"/>
      <c r="R71" s="5"/>
      <c r="S71" s="5"/>
      <c r="T71" s="5"/>
      <c r="U71" s="5"/>
      <c r="V71" s="5"/>
      <c r="W71" s="5">
        <v>30</v>
      </c>
      <c r="X71" s="5"/>
      <c r="Y71" s="5"/>
      <c r="Z71" s="7"/>
    </row>
    <row r="72" spans="3:26" x14ac:dyDescent="0.25">
      <c r="C72" s="226"/>
      <c r="D72" s="183" t="s">
        <v>116</v>
      </c>
      <c r="E72" s="60" t="s">
        <v>117</v>
      </c>
      <c r="F72" s="5"/>
      <c r="G72" s="5"/>
      <c r="H72" s="5"/>
      <c r="I72" s="9"/>
      <c r="J72" s="5"/>
      <c r="K72" s="9"/>
      <c r="L72" s="5"/>
      <c r="M72" s="9"/>
      <c r="N72" s="5"/>
      <c r="O72" s="5"/>
      <c r="P72" s="5"/>
      <c r="Q72" s="5">
        <v>42</v>
      </c>
      <c r="R72" s="5">
        <v>0</v>
      </c>
      <c r="S72" s="5">
        <v>32</v>
      </c>
      <c r="T72" s="5"/>
      <c r="U72" s="5"/>
      <c r="V72" s="5"/>
      <c r="W72" s="5"/>
      <c r="X72" s="5"/>
      <c r="Y72" s="5"/>
      <c r="Z72" s="7"/>
    </row>
    <row r="73" spans="3:26" x14ac:dyDescent="0.25">
      <c r="C73" s="226"/>
      <c r="D73" s="183" t="s">
        <v>118</v>
      </c>
      <c r="E73" s="60" t="s">
        <v>119</v>
      </c>
      <c r="F73" s="5"/>
      <c r="G73" s="5"/>
      <c r="H73" s="5"/>
      <c r="I73" s="9"/>
      <c r="J73" s="5"/>
      <c r="K73" s="9"/>
      <c r="L73" s="5"/>
      <c r="M73" s="9"/>
      <c r="N73" s="5"/>
      <c r="O73" s="5"/>
      <c r="P73" s="5"/>
      <c r="Q73" s="5"/>
      <c r="R73" s="5">
        <v>0</v>
      </c>
      <c r="S73" s="5">
        <v>43</v>
      </c>
      <c r="T73" s="5"/>
      <c r="U73" s="5"/>
      <c r="V73" s="5"/>
      <c r="W73" s="5"/>
      <c r="X73" s="5"/>
      <c r="Y73" s="5"/>
      <c r="Z73" s="7"/>
    </row>
    <row r="74" spans="3:26" x14ac:dyDescent="0.25">
      <c r="C74" s="226"/>
      <c r="D74" s="183" t="s">
        <v>120</v>
      </c>
      <c r="E74" s="60" t="s">
        <v>121</v>
      </c>
      <c r="F74" s="5"/>
      <c r="G74" s="5"/>
      <c r="H74" s="5"/>
      <c r="I74" s="9"/>
      <c r="J74" s="5"/>
      <c r="K74" s="9"/>
      <c r="L74" s="5"/>
      <c r="M74" s="9"/>
      <c r="N74" s="5"/>
      <c r="O74" s="5"/>
      <c r="P74" s="5"/>
      <c r="Q74" s="5"/>
      <c r="R74" s="5">
        <v>38</v>
      </c>
      <c r="S74" s="5">
        <v>0</v>
      </c>
      <c r="T74" s="5"/>
      <c r="U74" s="5"/>
      <c r="V74" s="5"/>
      <c r="W74" s="5"/>
      <c r="X74" s="5"/>
      <c r="Y74" s="5"/>
      <c r="Z74" s="7"/>
    </row>
    <row r="75" spans="3:26" x14ac:dyDescent="0.25">
      <c r="C75" s="226"/>
      <c r="D75" s="57" t="s">
        <v>49</v>
      </c>
      <c r="E75" s="60" t="s">
        <v>50</v>
      </c>
      <c r="F75" s="5"/>
      <c r="G75" s="5"/>
      <c r="H75" s="5"/>
      <c r="I75" s="9"/>
      <c r="J75" s="5"/>
      <c r="K75" s="9"/>
      <c r="L75" s="5"/>
      <c r="M75" s="9"/>
      <c r="N75" s="5"/>
      <c r="O75" s="5"/>
      <c r="P75" s="5"/>
      <c r="Q75" s="5"/>
      <c r="R75" s="5"/>
      <c r="S75" s="5"/>
      <c r="T75" s="5">
        <v>0</v>
      </c>
      <c r="U75" s="5">
        <v>19</v>
      </c>
      <c r="V75" s="5"/>
      <c r="W75" s="5"/>
      <c r="X75" s="5"/>
      <c r="Y75" s="5"/>
      <c r="Z75" s="7"/>
    </row>
    <row r="76" spans="3:26" x14ac:dyDescent="0.25">
      <c r="C76" s="226"/>
      <c r="D76" s="183">
        <v>24</v>
      </c>
      <c r="E76" s="60" t="s">
        <v>51</v>
      </c>
      <c r="F76" s="5">
        <v>71</v>
      </c>
      <c r="G76" s="5">
        <v>76</v>
      </c>
      <c r="H76" s="5">
        <v>69</v>
      </c>
      <c r="I76" s="5">
        <v>77</v>
      </c>
      <c r="J76" s="5">
        <v>82</v>
      </c>
      <c r="K76" s="5">
        <v>82</v>
      </c>
      <c r="L76" s="5">
        <v>82</v>
      </c>
      <c r="M76" s="5">
        <v>79</v>
      </c>
      <c r="N76" s="5">
        <v>81</v>
      </c>
      <c r="O76" s="5">
        <v>82</v>
      </c>
      <c r="P76" s="5">
        <v>82</v>
      </c>
      <c r="Q76" s="5">
        <v>81</v>
      </c>
      <c r="R76" s="5">
        <v>87</v>
      </c>
      <c r="S76" s="5">
        <v>81</v>
      </c>
      <c r="T76" s="5">
        <v>82</v>
      </c>
      <c r="U76" s="5">
        <v>85</v>
      </c>
      <c r="V76" s="5">
        <v>81</v>
      </c>
      <c r="W76" s="5">
        <v>83</v>
      </c>
      <c r="X76" s="5">
        <v>83</v>
      </c>
      <c r="Y76" s="5">
        <v>87</v>
      </c>
      <c r="Z76" s="7"/>
    </row>
    <row r="77" spans="3:26" x14ac:dyDescent="0.25">
      <c r="C77" s="226"/>
      <c r="D77" s="183">
        <v>25</v>
      </c>
      <c r="E77" s="60" t="s">
        <v>52</v>
      </c>
      <c r="F77" s="5">
        <v>74</v>
      </c>
      <c r="G77" s="5">
        <v>75</v>
      </c>
      <c r="H77" s="5">
        <v>72</v>
      </c>
      <c r="I77" s="9"/>
      <c r="J77" s="5">
        <v>80</v>
      </c>
      <c r="K77" s="9"/>
      <c r="L77" s="5">
        <v>90</v>
      </c>
      <c r="M77" s="9"/>
      <c r="N77" s="5">
        <v>78</v>
      </c>
      <c r="O77" s="5"/>
      <c r="P77" s="5">
        <v>81</v>
      </c>
      <c r="Q77" s="5"/>
      <c r="R77" s="5">
        <v>81</v>
      </c>
      <c r="S77" s="5">
        <v>0</v>
      </c>
      <c r="T77" s="5">
        <v>88</v>
      </c>
      <c r="U77" s="5">
        <v>0</v>
      </c>
      <c r="V77" s="5">
        <v>85</v>
      </c>
      <c r="W77" s="5"/>
      <c r="X77" s="5">
        <v>80</v>
      </c>
      <c r="Y77" s="5">
        <v>0</v>
      </c>
      <c r="Z77" s="7"/>
    </row>
    <row r="78" spans="3:26" x14ac:dyDescent="0.25">
      <c r="C78" s="264" t="s">
        <v>5</v>
      </c>
      <c r="D78" s="264"/>
      <c r="E78" s="264"/>
      <c r="F78" s="225">
        <f>SUM(F26:F77)</f>
        <v>1288</v>
      </c>
      <c r="G78" s="225">
        <f>SUM(G26:G77)</f>
        <v>1364</v>
      </c>
      <c r="H78" s="225">
        <f>SUM(H26:H77)</f>
        <v>1527</v>
      </c>
      <c r="I78" s="225">
        <f>SUM(I26:I77)</f>
        <v>1484</v>
      </c>
      <c r="J78" s="225">
        <f>SUM(J26:J77)</f>
        <v>1940</v>
      </c>
      <c r="K78" s="225">
        <f>SUM(K26:K77)</f>
        <v>1446</v>
      </c>
      <c r="L78" s="225">
        <f>SUM(L26:L77)</f>
        <v>1767</v>
      </c>
      <c r="M78" s="225">
        <f>SUM(M26:M77)</f>
        <v>1515</v>
      </c>
      <c r="N78" s="225">
        <f>SUM(N26:N77)</f>
        <v>1711</v>
      </c>
      <c r="O78" s="225">
        <f>SUM(O26:O77)</f>
        <v>1623</v>
      </c>
      <c r="P78" s="225">
        <f>SUM(P26:P77)</f>
        <v>1853</v>
      </c>
      <c r="Q78" s="225">
        <f>SUM(Q26:Q77)</f>
        <v>1667</v>
      </c>
      <c r="R78" s="225">
        <f>SUM(R26:R77)</f>
        <v>2150</v>
      </c>
      <c r="S78" s="225">
        <f>SUM(S26:S77)</f>
        <v>1917</v>
      </c>
      <c r="T78" s="225">
        <f>SUM(T26:T77)</f>
        <v>2128</v>
      </c>
      <c r="U78" s="225">
        <f t="shared" ref="U78:X78" si="0">SUM(U26:U77)</f>
        <v>2145</v>
      </c>
      <c r="V78" s="225">
        <f t="shared" si="0"/>
        <v>2179</v>
      </c>
      <c r="W78" s="225">
        <f t="shared" si="0"/>
        <v>1840</v>
      </c>
      <c r="X78" s="225">
        <f t="shared" si="0"/>
        <v>2155</v>
      </c>
      <c r="Y78" s="52">
        <f>SUM(Y26:Y77)</f>
        <v>1751</v>
      </c>
    </row>
    <row r="79" spans="3:26" x14ac:dyDescent="0.25">
      <c r="C79" s="264" t="s">
        <v>124</v>
      </c>
      <c r="D79" s="264"/>
      <c r="E79" s="264"/>
      <c r="F79" s="265">
        <f>SUM(F78:G78)</f>
        <v>2652</v>
      </c>
      <c r="G79" s="227"/>
      <c r="H79" s="265">
        <f>SUM(H78:I78)</f>
        <v>3011</v>
      </c>
      <c r="I79" s="227"/>
      <c r="J79" s="265">
        <f>SUM(J78:K78)</f>
        <v>3386</v>
      </c>
      <c r="K79" s="227"/>
      <c r="L79" s="265">
        <f>SUM(L78:M78)</f>
        <v>3282</v>
      </c>
      <c r="M79" s="227"/>
      <c r="N79" s="265">
        <f>SUM(N78:O78)</f>
        <v>3334</v>
      </c>
      <c r="O79" s="227"/>
      <c r="P79" s="265">
        <f>SUM(P78:Q78)</f>
        <v>3520</v>
      </c>
      <c r="Q79" s="227"/>
      <c r="R79" s="265">
        <f>SUM(R78:S78)</f>
        <v>4067</v>
      </c>
      <c r="S79" s="227"/>
      <c r="T79" s="265">
        <f>SUM(T78:U78)</f>
        <v>4273</v>
      </c>
      <c r="U79" s="227"/>
      <c r="V79" s="265">
        <f>SUM(V78:W78)</f>
        <v>4019</v>
      </c>
      <c r="W79" s="227"/>
      <c r="X79" s="265">
        <f>SUM(X78:Y78)</f>
        <v>3906</v>
      </c>
      <c r="Y79" s="227"/>
    </row>
    <row r="80" spans="3:26" x14ac:dyDescent="0.25"/>
    <row r="81" spans="3:4" x14ac:dyDescent="0.25">
      <c r="C81" s="21" t="s">
        <v>251</v>
      </c>
      <c r="D81" s="21"/>
    </row>
    <row r="82" spans="3:4" x14ac:dyDescent="0.25"/>
    <row r="83" spans="3:4" hidden="1" x14ac:dyDescent="0.25"/>
    <row r="84" spans="3:4" hidden="1" x14ac:dyDescent="0.25"/>
    <row r="85" spans="3:4" hidden="1" x14ac:dyDescent="0.25"/>
    <row r="86" spans="3:4" hidden="1" x14ac:dyDescent="0.25"/>
    <row r="87" spans="3:4" hidden="1" x14ac:dyDescent="0.25"/>
    <row r="88" spans="3:4" hidden="1" x14ac:dyDescent="0.25"/>
    <row r="89" spans="3:4" hidden="1" x14ac:dyDescent="0.25"/>
    <row r="90" spans="3:4" hidden="1" x14ac:dyDescent="0.25"/>
  </sheetData>
  <sheetProtection password="CD78" sheet="1" objects="1" scenarios="1"/>
  <sortState ref="D72:Y88">
    <sortCondition ref="E72:E88"/>
  </sortState>
  <mergeCells count="34">
    <mergeCell ref="C61:C77"/>
    <mergeCell ref="C78:E78"/>
    <mergeCell ref="H24:I24"/>
    <mergeCell ref="C32:C34"/>
    <mergeCell ref="C36:C45"/>
    <mergeCell ref="C56:C58"/>
    <mergeCell ref="C59:C60"/>
    <mergeCell ref="C46:C50"/>
    <mergeCell ref="C51:C55"/>
    <mergeCell ref="C79:E79"/>
    <mergeCell ref="N79:O79"/>
    <mergeCell ref="P79:Q79"/>
    <mergeCell ref="R79:S79"/>
    <mergeCell ref="T79:U79"/>
    <mergeCell ref="F79:G79"/>
    <mergeCell ref="H79:I79"/>
    <mergeCell ref="J79:K79"/>
    <mergeCell ref="L79:M79"/>
    <mergeCell ref="X24:Y24"/>
    <mergeCell ref="X79:Y79"/>
    <mergeCell ref="C26:C31"/>
    <mergeCell ref="B1:S1"/>
    <mergeCell ref="V24:W24"/>
    <mergeCell ref="V79:W79"/>
    <mergeCell ref="T24:U24"/>
    <mergeCell ref="C24:C25"/>
    <mergeCell ref="D24:D25"/>
    <mergeCell ref="E24:E25"/>
    <mergeCell ref="F24:G24"/>
    <mergeCell ref="J24:K24"/>
    <mergeCell ref="L24:M24"/>
    <mergeCell ref="N24:O24"/>
    <mergeCell ref="P24:Q24"/>
    <mergeCell ref="R24:S24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Drop Down 1">
              <controlPr defaultSize="0" autoLine="0" autoPict="0">
                <anchor moveWithCells="1">
                  <from>
                    <xdr:col>2</xdr:col>
                    <xdr:colOff>28575</xdr:colOff>
                    <xdr:row>3</xdr:row>
                    <xdr:rowOff>38100</xdr:rowOff>
                  </from>
                  <to>
                    <xdr:col>4</xdr:col>
                    <xdr:colOff>3409950</xdr:colOff>
                    <xdr:row>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rgb="FF92D050"/>
  </sheetPr>
  <dimension ref="A1:L68"/>
  <sheetViews>
    <sheetView showGridLines="0" showZero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76" customWidth="1"/>
    <col min="2" max="2" width="10.7109375" style="1" customWidth="1"/>
    <col min="3" max="3" width="15.7109375" style="1" customWidth="1"/>
    <col min="4" max="4" width="4.42578125" style="1" hidden="1" customWidth="1"/>
    <col min="5" max="5" width="56.7109375" style="1" customWidth="1"/>
    <col min="6" max="7" width="10.7109375" style="2" customWidth="1"/>
    <col min="8" max="8" width="7.7109375" style="2" customWidth="1"/>
    <col min="9" max="10" width="10.7109375" style="2" customWidth="1"/>
    <col min="11" max="11" width="7.7109375" style="2" customWidth="1"/>
    <col min="12" max="12" width="10.7109375" style="1" customWidth="1"/>
    <col min="13" max="16384" width="11.42578125" style="1" hidden="1"/>
  </cols>
  <sheetData>
    <row r="1" spans="1:12" s="61" customFormat="1" ht="26.25" x14ac:dyDescent="0.25">
      <c r="A1" s="42"/>
      <c r="B1" s="234" t="s">
        <v>173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x14ac:dyDescent="0.25"/>
    <row r="3" spans="1:12" ht="15.75" x14ac:dyDescent="0.25">
      <c r="C3" s="41" t="s">
        <v>163</v>
      </c>
    </row>
    <row r="4" spans="1:12" x14ac:dyDescent="0.25">
      <c r="C4" s="2"/>
    </row>
    <row r="5" spans="1:12" x14ac:dyDescent="0.25">
      <c r="D5" s="21"/>
      <c r="E5" s="21"/>
      <c r="F5" s="21"/>
      <c r="G5" s="21"/>
      <c r="H5" s="21"/>
      <c r="I5" s="21"/>
      <c r="J5" s="21"/>
      <c r="K5" s="21"/>
    </row>
    <row r="6" spans="1:12" x14ac:dyDescent="0.25">
      <c r="C6" s="23">
        <v>1</v>
      </c>
      <c r="E6" s="18" t="str">
        <f>VLOOKUP($C$6,CONVENCIONES!$A$2:$B$26,2,0)</f>
        <v>Doctorado en Ciencias Ambientales (Convenio con la Universidad del Valle y la Universidad del Cauca)</v>
      </c>
    </row>
    <row r="7" spans="1:12" x14ac:dyDescent="0.25"/>
    <row r="8" spans="1:12" x14ac:dyDescent="0.25"/>
    <row r="9" spans="1:12" x14ac:dyDescent="0.25"/>
    <row r="10" spans="1:12" x14ac:dyDescent="0.25"/>
    <row r="11" spans="1:12" x14ac:dyDescent="0.25"/>
    <row r="12" spans="1:12" x14ac:dyDescent="0.25"/>
    <row r="13" spans="1:12" x14ac:dyDescent="0.25"/>
    <row r="14" spans="1:12" x14ac:dyDescent="0.25"/>
    <row r="15" spans="1:12" x14ac:dyDescent="0.25"/>
    <row r="16" spans="1:12" x14ac:dyDescent="0.25"/>
    <row r="17" spans="1:11" x14ac:dyDescent="0.25"/>
    <row r="18" spans="1:11" x14ac:dyDescent="0.25"/>
    <row r="19" spans="1:11" x14ac:dyDescent="0.25"/>
    <row r="20" spans="1:11" x14ac:dyDescent="0.25"/>
    <row r="21" spans="1:11" x14ac:dyDescent="0.25">
      <c r="F21" s="17" t="s">
        <v>141</v>
      </c>
      <c r="G21" s="17" t="s">
        <v>142</v>
      </c>
    </row>
    <row r="22" spans="1:11" x14ac:dyDescent="0.25">
      <c r="E22" s="199" t="s">
        <v>99</v>
      </c>
      <c r="F22" s="17">
        <f>VLOOKUP($E$6,$E$27:$K$53,2,0)</f>
        <v>0</v>
      </c>
      <c r="G22" s="17">
        <f>VLOOKUP($E$6,$E$27:$K$53,3,0)</f>
        <v>0</v>
      </c>
    </row>
    <row r="23" spans="1:11" x14ac:dyDescent="0.25">
      <c r="E23" s="199" t="s">
        <v>100</v>
      </c>
      <c r="F23" s="17">
        <f>VLOOKUP($E$6,$E$27:$K$53,5,0)</f>
        <v>1</v>
      </c>
      <c r="G23" s="17">
        <f>VLOOKUP($E$6,$E$27:$K$53,6,0)</f>
        <v>3</v>
      </c>
    </row>
    <row r="24" spans="1:11" x14ac:dyDescent="0.25"/>
    <row r="25" spans="1:11" x14ac:dyDescent="0.25">
      <c r="C25" s="227" t="s">
        <v>231</v>
      </c>
      <c r="D25" s="227" t="s">
        <v>1</v>
      </c>
      <c r="E25" s="227" t="s">
        <v>2</v>
      </c>
      <c r="F25" s="227" t="s">
        <v>3</v>
      </c>
      <c r="G25" s="227"/>
      <c r="H25" s="231"/>
      <c r="I25" s="232" t="s">
        <v>4</v>
      </c>
      <c r="J25" s="227"/>
      <c r="K25" s="227"/>
    </row>
    <row r="26" spans="1:11" x14ac:dyDescent="0.25">
      <c r="C26" s="227"/>
      <c r="D26" s="227"/>
      <c r="E26" s="227"/>
      <c r="F26" s="155" t="s">
        <v>141</v>
      </c>
      <c r="G26" s="155" t="s">
        <v>142</v>
      </c>
      <c r="H26" s="195" t="s">
        <v>5</v>
      </c>
      <c r="I26" s="196" t="s">
        <v>141</v>
      </c>
      <c r="J26" s="155" t="s">
        <v>142</v>
      </c>
      <c r="K26" s="155" t="s">
        <v>5</v>
      </c>
    </row>
    <row r="27" spans="1:11" ht="25.5" x14ac:dyDescent="0.25">
      <c r="C27" s="273" t="s">
        <v>232</v>
      </c>
      <c r="D27" s="57" t="s">
        <v>132</v>
      </c>
      <c r="E27" s="4" t="s">
        <v>133</v>
      </c>
      <c r="F27" s="57"/>
      <c r="G27" s="57"/>
      <c r="H27" s="190">
        <f>SUM(F27:G27)</f>
        <v>0</v>
      </c>
      <c r="I27" s="107">
        <v>1</v>
      </c>
      <c r="J27" s="57">
        <v>3</v>
      </c>
      <c r="K27" s="104">
        <f>SUM(I27:J27)</f>
        <v>4</v>
      </c>
    </row>
    <row r="28" spans="1:11" x14ac:dyDescent="0.25">
      <c r="C28" s="273"/>
      <c r="D28" s="57" t="s">
        <v>148</v>
      </c>
      <c r="E28" s="4" t="s">
        <v>154</v>
      </c>
      <c r="F28" s="57"/>
      <c r="G28" s="57"/>
      <c r="H28" s="190">
        <f t="shared" ref="H28:H29" si="0">SUM(F28:G28)</f>
        <v>0</v>
      </c>
      <c r="I28" s="107">
        <v>2</v>
      </c>
      <c r="J28" s="57">
        <v>0</v>
      </c>
      <c r="K28" s="104">
        <f t="shared" ref="K28:K29" si="1">SUM(I28:J28)</f>
        <v>2</v>
      </c>
    </row>
    <row r="29" spans="1:11" s="101" customFormat="1" x14ac:dyDescent="0.25">
      <c r="A29" s="76"/>
      <c r="B29" s="1"/>
      <c r="C29" s="273"/>
      <c r="D29" s="57" t="s">
        <v>149</v>
      </c>
      <c r="E29" s="4" t="s">
        <v>155</v>
      </c>
      <c r="F29" s="19">
        <v>1</v>
      </c>
      <c r="G29" s="19"/>
      <c r="H29" s="190">
        <f t="shared" si="0"/>
        <v>1</v>
      </c>
      <c r="I29" s="107">
        <v>5</v>
      </c>
      <c r="J29" s="57">
        <v>0</v>
      </c>
      <c r="K29" s="104">
        <f t="shared" si="1"/>
        <v>5</v>
      </c>
    </row>
    <row r="30" spans="1:11" x14ac:dyDescent="0.25">
      <c r="C30" s="227" t="s">
        <v>233</v>
      </c>
      <c r="D30" s="227"/>
      <c r="E30" s="227"/>
      <c r="F30" s="192">
        <f t="shared" ref="F30:K30" si="2">SUM(F27:F29)</f>
        <v>1</v>
      </c>
      <c r="G30" s="192">
        <f t="shared" si="2"/>
        <v>0</v>
      </c>
      <c r="H30" s="193">
        <f t="shared" si="2"/>
        <v>1</v>
      </c>
      <c r="I30" s="194">
        <f t="shared" si="2"/>
        <v>8</v>
      </c>
      <c r="J30" s="192">
        <f t="shared" si="2"/>
        <v>3</v>
      </c>
      <c r="K30" s="192">
        <f t="shared" si="2"/>
        <v>11</v>
      </c>
    </row>
    <row r="31" spans="1:11" x14ac:dyDescent="0.25">
      <c r="C31" s="273" t="s">
        <v>234</v>
      </c>
      <c r="D31" s="57">
        <v>98</v>
      </c>
      <c r="E31" s="191" t="s">
        <v>135</v>
      </c>
      <c r="F31" s="57"/>
      <c r="G31" s="57"/>
      <c r="H31" s="190">
        <f t="shared" ref="H31:H47" si="3">SUM(F31:G31)</f>
        <v>0</v>
      </c>
      <c r="I31" s="107">
        <v>5</v>
      </c>
      <c r="J31" s="57">
        <v>1</v>
      </c>
      <c r="K31" s="104">
        <f t="shared" ref="K31:K47" si="4">SUM(I31:J31)</f>
        <v>6</v>
      </c>
    </row>
    <row r="32" spans="1:11" x14ac:dyDescent="0.25">
      <c r="C32" s="273"/>
      <c r="D32" s="57">
        <v>97</v>
      </c>
      <c r="E32" s="191" t="s">
        <v>134</v>
      </c>
      <c r="F32" s="57"/>
      <c r="G32" s="57"/>
      <c r="H32" s="190">
        <f t="shared" si="3"/>
        <v>0</v>
      </c>
      <c r="I32" s="107">
        <v>3</v>
      </c>
      <c r="J32" s="57">
        <v>1</v>
      </c>
      <c r="K32" s="104">
        <f t="shared" si="4"/>
        <v>4</v>
      </c>
    </row>
    <row r="33" spans="3:11" x14ac:dyDescent="0.25">
      <c r="C33" s="273"/>
      <c r="D33" s="57">
        <v>96</v>
      </c>
      <c r="E33" s="191" t="s">
        <v>235</v>
      </c>
      <c r="F33" s="57"/>
      <c r="G33" s="57"/>
      <c r="H33" s="190">
        <f t="shared" si="3"/>
        <v>0</v>
      </c>
      <c r="I33" s="107">
        <v>3</v>
      </c>
      <c r="J33" s="57">
        <v>1</v>
      </c>
      <c r="K33" s="104">
        <f t="shared" si="4"/>
        <v>4</v>
      </c>
    </row>
    <row r="34" spans="3:11" x14ac:dyDescent="0.25">
      <c r="C34" s="273"/>
      <c r="D34" s="57">
        <v>77</v>
      </c>
      <c r="E34" s="191" t="s">
        <v>136</v>
      </c>
      <c r="F34" s="57"/>
      <c r="G34" s="57"/>
      <c r="H34" s="190">
        <f t="shared" si="3"/>
        <v>0</v>
      </c>
      <c r="I34" s="107">
        <v>5</v>
      </c>
      <c r="J34" s="57">
        <v>11</v>
      </c>
      <c r="K34" s="104">
        <f t="shared" si="4"/>
        <v>16</v>
      </c>
    </row>
    <row r="35" spans="3:11" x14ac:dyDescent="0.25">
      <c r="C35" s="273"/>
      <c r="D35" s="57">
        <v>41</v>
      </c>
      <c r="E35" s="191" t="s">
        <v>125</v>
      </c>
      <c r="F35" s="19">
        <v>18</v>
      </c>
      <c r="G35" s="19">
        <v>12</v>
      </c>
      <c r="H35" s="190">
        <f t="shared" si="3"/>
        <v>30</v>
      </c>
      <c r="I35" s="107"/>
      <c r="J35" s="57"/>
      <c r="K35" s="104">
        <f t="shared" si="4"/>
        <v>0</v>
      </c>
    </row>
    <row r="36" spans="3:11" x14ac:dyDescent="0.25">
      <c r="C36" s="273"/>
      <c r="D36" s="57">
        <v>63</v>
      </c>
      <c r="E36" s="191" t="s">
        <v>151</v>
      </c>
      <c r="F36" s="19">
        <v>4</v>
      </c>
      <c r="G36" s="19">
        <v>3</v>
      </c>
      <c r="H36" s="190">
        <f t="shared" si="3"/>
        <v>7</v>
      </c>
      <c r="I36" s="107"/>
      <c r="J36" s="57"/>
      <c r="K36" s="104">
        <f t="shared" si="4"/>
        <v>0</v>
      </c>
    </row>
    <row r="37" spans="3:11" x14ac:dyDescent="0.25">
      <c r="C37" s="273"/>
      <c r="D37" s="57">
        <v>49</v>
      </c>
      <c r="E37" s="191" t="s">
        <v>126</v>
      </c>
      <c r="F37" s="57"/>
      <c r="G37" s="57"/>
      <c r="H37" s="190">
        <f t="shared" si="3"/>
        <v>0</v>
      </c>
      <c r="I37" s="107">
        <v>3</v>
      </c>
      <c r="J37" s="57">
        <v>9</v>
      </c>
      <c r="K37" s="104">
        <f t="shared" si="4"/>
        <v>12</v>
      </c>
    </row>
    <row r="38" spans="3:11" x14ac:dyDescent="0.25">
      <c r="C38" s="273"/>
      <c r="D38" s="187">
        <v>70</v>
      </c>
      <c r="E38" s="4" t="s">
        <v>236</v>
      </c>
      <c r="F38" s="57"/>
      <c r="G38" s="57"/>
      <c r="H38" s="190">
        <f t="shared" si="3"/>
        <v>0</v>
      </c>
      <c r="I38" s="107">
        <v>8</v>
      </c>
      <c r="J38" s="57">
        <v>6</v>
      </c>
      <c r="K38" s="104">
        <f t="shared" si="4"/>
        <v>14</v>
      </c>
    </row>
    <row r="39" spans="3:11" x14ac:dyDescent="0.25">
      <c r="C39" s="273"/>
      <c r="D39" s="187">
        <v>90</v>
      </c>
      <c r="E39" s="4" t="s">
        <v>127</v>
      </c>
      <c r="F39" s="19">
        <v>10</v>
      </c>
      <c r="G39" s="19">
        <v>23</v>
      </c>
      <c r="H39" s="190">
        <f t="shared" si="3"/>
        <v>33</v>
      </c>
      <c r="I39" s="107"/>
      <c r="J39" s="57"/>
      <c r="K39" s="104">
        <f t="shared" si="4"/>
        <v>0</v>
      </c>
    </row>
    <row r="40" spans="3:11" x14ac:dyDescent="0.25">
      <c r="C40" s="273"/>
      <c r="D40" s="187">
        <v>54</v>
      </c>
      <c r="E40" s="4" t="s">
        <v>128</v>
      </c>
      <c r="F40" s="19">
        <v>11</v>
      </c>
      <c r="G40" s="19">
        <v>9</v>
      </c>
      <c r="H40" s="190">
        <f t="shared" si="3"/>
        <v>20</v>
      </c>
      <c r="I40" s="107"/>
      <c r="J40" s="57"/>
      <c r="K40" s="104">
        <f t="shared" si="4"/>
        <v>0</v>
      </c>
    </row>
    <row r="41" spans="3:11" x14ac:dyDescent="0.25">
      <c r="C41" s="273"/>
      <c r="D41" s="187" t="s">
        <v>237</v>
      </c>
      <c r="E41" s="4" t="s">
        <v>238</v>
      </c>
      <c r="F41" s="57"/>
      <c r="G41" s="57"/>
      <c r="H41" s="190">
        <f t="shared" si="3"/>
        <v>0</v>
      </c>
      <c r="I41" s="107">
        <v>10</v>
      </c>
      <c r="J41" s="57">
        <v>3</v>
      </c>
      <c r="K41" s="104">
        <f t="shared" si="4"/>
        <v>13</v>
      </c>
    </row>
    <row r="42" spans="3:11" x14ac:dyDescent="0.25">
      <c r="C42" s="273"/>
      <c r="D42" s="187" t="s">
        <v>146</v>
      </c>
      <c r="E42" s="4" t="s">
        <v>152</v>
      </c>
      <c r="F42" s="57"/>
      <c r="G42" s="57"/>
      <c r="H42" s="190">
        <f t="shared" si="3"/>
        <v>0</v>
      </c>
      <c r="I42" s="107">
        <v>10</v>
      </c>
      <c r="J42" s="57">
        <v>9</v>
      </c>
      <c r="K42" s="104">
        <f t="shared" si="4"/>
        <v>19</v>
      </c>
    </row>
    <row r="43" spans="3:11" x14ac:dyDescent="0.25">
      <c r="C43" s="273"/>
      <c r="D43" s="187" t="s">
        <v>137</v>
      </c>
      <c r="E43" s="4" t="s">
        <v>138</v>
      </c>
      <c r="F43" s="57"/>
      <c r="G43" s="57"/>
      <c r="H43" s="190">
        <f t="shared" si="3"/>
        <v>0</v>
      </c>
      <c r="I43" s="107">
        <v>11</v>
      </c>
      <c r="J43" s="57">
        <v>1</v>
      </c>
      <c r="K43" s="104">
        <f t="shared" si="4"/>
        <v>12</v>
      </c>
    </row>
    <row r="44" spans="3:11" x14ac:dyDescent="0.25">
      <c r="C44" s="273"/>
      <c r="D44" s="187">
        <v>47</v>
      </c>
      <c r="E44" s="4" t="s">
        <v>129</v>
      </c>
      <c r="F44" s="19">
        <v>6</v>
      </c>
      <c r="G44" s="19">
        <v>2</v>
      </c>
      <c r="H44" s="190">
        <f t="shared" si="3"/>
        <v>8</v>
      </c>
      <c r="I44" s="107">
        <v>9</v>
      </c>
      <c r="J44" s="57">
        <v>2</v>
      </c>
      <c r="K44" s="104">
        <f t="shared" si="4"/>
        <v>11</v>
      </c>
    </row>
    <row r="45" spans="3:11" x14ac:dyDescent="0.25">
      <c r="C45" s="273"/>
      <c r="D45" s="187" t="s">
        <v>130</v>
      </c>
      <c r="E45" s="4" t="s">
        <v>131</v>
      </c>
      <c r="F45" s="19">
        <v>8</v>
      </c>
      <c r="G45" s="19">
        <v>0</v>
      </c>
      <c r="H45" s="190">
        <f t="shared" si="3"/>
        <v>8</v>
      </c>
      <c r="I45" s="107"/>
      <c r="J45" s="57"/>
      <c r="K45" s="104">
        <f t="shared" si="4"/>
        <v>0</v>
      </c>
    </row>
    <row r="46" spans="3:11" x14ac:dyDescent="0.25">
      <c r="C46" s="273"/>
      <c r="D46" s="187">
        <v>40</v>
      </c>
      <c r="E46" s="4" t="s">
        <v>150</v>
      </c>
      <c r="F46" s="19">
        <v>2</v>
      </c>
      <c r="G46" s="19">
        <v>0</v>
      </c>
      <c r="H46" s="190">
        <f t="shared" si="3"/>
        <v>2</v>
      </c>
      <c r="I46" s="107"/>
      <c r="J46" s="57"/>
      <c r="K46" s="104">
        <f t="shared" si="4"/>
        <v>0</v>
      </c>
    </row>
    <row r="47" spans="3:11" x14ac:dyDescent="0.25">
      <c r="C47" s="273"/>
      <c r="D47" s="187">
        <v>42</v>
      </c>
      <c r="E47" s="4" t="s">
        <v>239</v>
      </c>
      <c r="F47" s="19">
        <v>16</v>
      </c>
      <c r="G47" s="19">
        <v>3</v>
      </c>
      <c r="H47" s="190">
        <f t="shared" si="3"/>
        <v>19</v>
      </c>
      <c r="I47" s="107"/>
      <c r="J47" s="57"/>
      <c r="K47" s="104">
        <f t="shared" si="4"/>
        <v>0</v>
      </c>
    </row>
    <row r="48" spans="3:11" x14ac:dyDescent="0.25">
      <c r="C48" s="227" t="s">
        <v>240</v>
      </c>
      <c r="D48" s="227"/>
      <c r="E48" s="227"/>
      <c r="F48" s="192">
        <f t="shared" ref="F48:K48" si="5">SUM(F31:F47)</f>
        <v>75</v>
      </c>
      <c r="G48" s="192">
        <f t="shared" si="5"/>
        <v>52</v>
      </c>
      <c r="H48" s="193">
        <f t="shared" si="5"/>
        <v>127</v>
      </c>
      <c r="I48" s="194">
        <f t="shared" si="5"/>
        <v>67</v>
      </c>
      <c r="J48" s="192">
        <f t="shared" si="5"/>
        <v>44</v>
      </c>
      <c r="K48" s="192">
        <f t="shared" si="5"/>
        <v>111</v>
      </c>
    </row>
    <row r="49" spans="3:11" x14ac:dyDescent="0.25">
      <c r="C49" s="270" t="s">
        <v>241</v>
      </c>
      <c r="D49" s="187" t="s">
        <v>139</v>
      </c>
      <c r="E49" s="4" t="s">
        <v>140</v>
      </c>
      <c r="F49" s="19">
        <v>2</v>
      </c>
      <c r="G49" s="19">
        <v>0</v>
      </c>
      <c r="H49" s="190">
        <f t="shared" ref="H49:H52" si="6">SUM(F49:G49)</f>
        <v>2</v>
      </c>
      <c r="I49" s="107">
        <v>0</v>
      </c>
      <c r="J49" s="57">
        <v>1</v>
      </c>
      <c r="K49" s="104">
        <f t="shared" ref="K49:K53" si="7">SUM(I49:J49)</f>
        <v>1</v>
      </c>
    </row>
    <row r="50" spans="3:11" x14ac:dyDescent="0.25">
      <c r="C50" s="271"/>
      <c r="D50" s="187">
        <v>58</v>
      </c>
      <c r="E50" s="4" t="s">
        <v>242</v>
      </c>
      <c r="F50" s="19">
        <v>4</v>
      </c>
      <c r="G50" s="19">
        <v>10</v>
      </c>
      <c r="H50" s="190">
        <f t="shared" si="6"/>
        <v>14</v>
      </c>
      <c r="I50" s="107"/>
      <c r="J50" s="57"/>
      <c r="K50" s="104">
        <f t="shared" si="7"/>
        <v>0</v>
      </c>
    </row>
    <row r="51" spans="3:11" x14ac:dyDescent="0.25">
      <c r="C51" s="271"/>
      <c r="D51" s="187">
        <v>56</v>
      </c>
      <c r="E51" s="4" t="s">
        <v>243</v>
      </c>
      <c r="F51" s="19">
        <v>1</v>
      </c>
      <c r="G51" s="19">
        <v>19</v>
      </c>
      <c r="H51" s="190">
        <f t="shared" si="6"/>
        <v>20</v>
      </c>
      <c r="I51" s="107"/>
      <c r="J51" s="57"/>
      <c r="K51" s="104">
        <f t="shared" si="7"/>
        <v>0</v>
      </c>
    </row>
    <row r="52" spans="3:11" x14ac:dyDescent="0.25">
      <c r="C52" s="271"/>
      <c r="D52" s="187" t="s">
        <v>147</v>
      </c>
      <c r="E52" s="4" t="s">
        <v>153</v>
      </c>
      <c r="F52" s="57"/>
      <c r="G52" s="57"/>
      <c r="H52" s="190">
        <f t="shared" si="6"/>
        <v>0</v>
      </c>
      <c r="I52" s="107">
        <v>3</v>
      </c>
      <c r="J52" s="57">
        <v>9</v>
      </c>
      <c r="K52" s="104">
        <f t="shared" si="7"/>
        <v>12</v>
      </c>
    </row>
    <row r="53" spans="3:11" x14ac:dyDescent="0.25">
      <c r="C53" s="272"/>
      <c r="D53" s="187" t="s">
        <v>244</v>
      </c>
      <c r="E53" s="4" t="s">
        <v>245</v>
      </c>
      <c r="F53" s="57"/>
      <c r="G53" s="57"/>
      <c r="H53" s="190"/>
      <c r="I53" s="107">
        <v>25</v>
      </c>
      <c r="J53" s="57">
        <v>8</v>
      </c>
      <c r="K53" s="104">
        <f t="shared" si="7"/>
        <v>33</v>
      </c>
    </row>
    <row r="54" spans="3:11" x14ac:dyDescent="0.25">
      <c r="C54" s="227" t="s">
        <v>246</v>
      </c>
      <c r="D54" s="227"/>
      <c r="E54" s="227"/>
      <c r="F54" s="192">
        <f t="shared" ref="F54:K54" si="8">SUM(F49:F53)</f>
        <v>7</v>
      </c>
      <c r="G54" s="192">
        <f t="shared" si="8"/>
        <v>29</v>
      </c>
      <c r="H54" s="193">
        <f t="shared" si="8"/>
        <v>36</v>
      </c>
      <c r="I54" s="194">
        <f t="shared" si="8"/>
        <v>28</v>
      </c>
      <c r="J54" s="192">
        <f t="shared" si="8"/>
        <v>18</v>
      </c>
      <c r="K54" s="192">
        <f t="shared" si="8"/>
        <v>46</v>
      </c>
    </row>
    <row r="55" spans="3:11" x14ac:dyDescent="0.25">
      <c r="C55" s="267"/>
      <c r="D55" s="268"/>
      <c r="E55" s="268"/>
      <c r="F55" s="268"/>
      <c r="G55" s="268"/>
      <c r="H55" s="268"/>
      <c r="I55" s="268"/>
      <c r="J55" s="268"/>
      <c r="K55" s="269"/>
    </row>
    <row r="56" spans="3:11" x14ac:dyDescent="0.25">
      <c r="C56" s="227" t="s">
        <v>247</v>
      </c>
      <c r="D56" s="227"/>
      <c r="E56" s="227"/>
      <c r="F56" s="52">
        <f t="shared" ref="F56:K56" si="9">SUM(F54,F48,F30)</f>
        <v>83</v>
      </c>
      <c r="G56" s="52">
        <f t="shared" si="9"/>
        <v>81</v>
      </c>
      <c r="H56" s="53">
        <f t="shared" si="9"/>
        <v>164</v>
      </c>
      <c r="I56" s="54">
        <f t="shared" si="9"/>
        <v>103</v>
      </c>
      <c r="J56" s="52">
        <f t="shared" si="9"/>
        <v>65</v>
      </c>
      <c r="K56" s="52">
        <f t="shared" si="9"/>
        <v>168</v>
      </c>
    </row>
    <row r="57" spans="3:11" x14ac:dyDescent="0.25"/>
    <row r="58" spans="3:11" x14ac:dyDescent="0.25">
      <c r="C58" s="8" t="s">
        <v>248</v>
      </c>
    </row>
    <row r="59" spans="3:11" x14ac:dyDescent="0.25">
      <c r="C59" s="1" t="s">
        <v>174</v>
      </c>
    </row>
    <row r="60" spans="3:11" x14ac:dyDescent="0.25"/>
    <row r="61" spans="3:11" hidden="1" x14ac:dyDescent="0.25"/>
    <row r="62" spans="3:11" hidden="1" x14ac:dyDescent="0.25"/>
    <row r="63" spans="3:11" hidden="1" x14ac:dyDescent="0.25"/>
    <row r="64" spans="3:11" hidden="1" x14ac:dyDescent="0.25"/>
    <row r="65" hidden="1" x14ac:dyDescent="0.25"/>
    <row r="66" hidden="1" x14ac:dyDescent="0.25"/>
    <row r="67" hidden="1" x14ac:dyDescent="0.25"/>
    <row r="68" hidden="1" x14ac:dyDescent="0.25"/>
  </sheetData>
  <sheetProtection password="CD78" sheet="1" objects="1" scenarios="1"/>
  <mergeCells count="14">
    <mergeCell ref="B1:L1"/>
    <mergeCell ref="C48:E48"/>
    <mergeCell ref="C54:E54"/>
    <mergeCell ref="C55:K55"/>
    <mergeCell ref="C56:E56"/>
    <mergeCell ref="C49:C53"/>
    <mergeCell ref="C31:C47"/>
    <mergeCell ref="C25:C26"/>
    <mergeCell ref="F25:H25"/>
    <mergeCell ref="I25:K25"/>
    <mergeCell ref="E25:E26"/>
    <mergeCell ref="D25:D26"/>
    <mergeCell ref="C27:C29"/>
    <mergeCell ref="C30:E30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Drop Down 2">
              <controlPr defaultSize="0" autoLine="0" autoPict="0">
                <anchor moveWithCells="1">
                  <from>
                    <xdr:col>2</xdr:col>
                    <xdr:colOff>38100</xdr:colOff>
                    <xdr:row>3</xdr:row>
                    <xdr:rowOff>9525</xdr:rowOff>
                  </from>
                  <to>
                    <xdr:col>5</xdr:col>
                    <xdr:colOff>247650</xdr:colOff>
                    <xdr:row>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Z90"/>
  <sheetViews>
    <sheetView showGridLines="0"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customHeight="1" zeroHeight="1" x14ac:dyDescent="0.25"/>
  <cols>
    <col min="1" max="1" width="25.7109375" style="56" customWidth="1"/>
    <col min="2" max="2" width="5.7109375" style="1" customWidth="1"/>
    <col min="3" max="3" width="19.42578125" style="1" customWidth="1"/>
    <col min="4" max="4" width="4.42578125" style="1" hidden="1" customWidth="1"/>
    <col min="5" max="5" width="54.7109375" style="1" customWidth="1"/>
    <col min="6" max="24" width="5.7109375" style="1" customWidth="1"/>
    <col min="25" max="26" width="0" style="1" hidden="1" customWidth="1"/>
    <col min="27" max="16384" width="11.42578125" style="1" hidden="1"/>
  </cols>
  <sheetData>
    <row r="1" spans="2:23" s="61" customFormat="1" ht="26.25" x14ac:dyDescent="0.25">
      <c r="B1" s="234" t="s">
        <v>262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</row>
    <row r="2" spans="2:23" x14ac:dyDescent="0.25"/>
    <row r="3" spans="2:23" ht="15.75" x14ac:dyDescent="0.25">
      <c r="C3" s="41" t="s">
        <v>163</v>
      </c>
    </row>
    <row r="4" spans="2:23" x14ac:dyDescent="0.25"/>
    <row r="5" spans="2:23" x14ac:dyDescent="0.25"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2:23" x14ac:dyDescent="0.25">
      <c r="C6" s="23">
        <v>1</v>
      </c>
      <c r="E6" s="199" t="str">
        <f>VLOOKUP($C$6,CONVENCIONES!$A$144:$B$190,2,0)</f>
        <v>Doctorado en Ciencias Ambientales (Convenio con la Universidad del Valle y la Universidad del Cauca)</v>
      </c>
    </row>
    <row r="7" spans="2:23" x14ac:dyDescent="0.25"/>
    <row r="8" spans="2:23" x14ac:dyDescent="0.25"/>
    <row r="9" spans="2:23" x14ac:dyDescent="0.25"/>
    <row r="10" spans="2:23" x14ac:dyDescent="0.25"/>
    <row r="11" spans="2:23" x14ac:dyDescent="0.25"/>
    <row r="12" spans="2:23" x14ac:dyDescent="0.25"/>
    <row r="13" spans="2:23" x14ac:dyDescent="0.25"/>
    <row r="14" spans="2:23" x14ac:dyDescent="0.25"/>
    <row r="15" spans="2:23" x14ac:dyDescent="0.25">
      <c r="E15" s="17"/>
      <c r="F15" s="17">
        <v>2004</v>
      </c>
      <c r="G15" s="17">
        <v>2005</v>
      </c>
      <c r="H15" s="17">
        <v>2006</v>
      </c>
      <c r="I15" s="17">
        <v>2007</v>
      </c>
      <c r="J15" s="17">
        <v>2008</v>
      </c>
      <c r="K15" s="17">
        <v>2009</v>
      </c>
      <c r="L15" s="17">
        <v>2010</v>
      </c>
      <c r="M15" s="17">
        <v>2011</v>
      </c>
      <c r="N15" s="17">
        <v>2012</v>
      </c>
      <c r="O15" s="17"/>
    </row>
    <row r="16" spans="2:23" x14ac:dyDescent="0.25">
      <c r="E16" s="55" t="s">
        <v>99</v>
      </c>
      <c r="F16" s="17">
        <f>VLOOKUP($E$6,$E$26:$W$74,2,0)</f>
        <v>0</v>
      </c>
      <c r="G16" s="17">
        <f>VLOOKUP($E$6,$E$26:$W$74,4,0)</f>
        <v>0</v>
      </c>
      <c r="H16" s="17">
        <f>VLOOKUP($E$6,$E$26:$W$74,6,0)</f>
        <v>0</v>
      </c>
      <c r="I16" s="17">
        <f>VLOOKUP($E$6,$E$26:$W$74,8,0)</f>
        <v>0</v>
      </c>
      <c r="J16" s="17">
        <f>VLOOKUP($E$6,$E$26:$W$74,10,0)</f>
        <v>0</v>
      </c>
      <c r="K16" s="17">
        <f>VLOOKUP($E$6,$E$26:$W$74,12,0)</f>
        <v>0</v>
      </c>
      <c r="L16" s="17">
        <f>VLOOKUP($E$6,$E$26:$W$74,14,0)</f>
        <v>0</v>
      </c>
      <c r="M16" s="17">
        <f>VLOOKUP($E$6,$E$26:$W$74,16,0)</f>
        <v>0</v>
      </c>
      <c r="N16" s="17">
        <f>VLOOKUP($E$6,$E$26:$W$74,18,0)</f>
        <v>0</v>
      </c>
      <c r="O16" s="17"/>
    </row>
    <row r="17" spans="3:24" x14ac:dyDescent="0.25">
      <c r="E17" s="55" t="s">
        <v>100</v>
      </c>
      <c r="F17" s="17">
        <f>VLOOKUP($E$6,$E$26:$W$74,3,0)</f>
        <v>0</v>
      </c>
      <c r="G17" s="17">
        <f>VLOOKUP($E$6,$E$26:$W$74,5,0)</f>
        <v>0</v>
      </c>
      <c r="H17" s="17">
        <f>VLOOKUP($E$6,$E$26:$W$74,7,0)</f>
        <v>0</v>
      </c>
      <c r="I17" s="17">
        <f>VLOOKUP($E$6,$E$26:$W$74,9,0)</f>
        <v>0</v>
      </c>
      <c r="J17" s="17">
        <f>VLOOKUP($E$6,$E$26:$W$74,11,0)</f>
        <v>0</v>
      </c>
      <c r="K17" s="17">
        <f>VLOOKUP($E$6,$E$26:$W$74,13,0)</f>
        <v>6</v>
      </c>
      <c r="L17" s="17">
        <f>VLOOKUP($E$6,$E$26:$W$74,15,0)</f>
        <v>2</v>
      </c>
      <c r="M17" s="17">
        <f>VLOOKUP($E$6,$E$26:$W$74,17,0)</f>
        <v>2</v>
      </c>
      <c r="N17" s="17">
        <f>VLOOKUP($E$6,$E$26:$W$74,19,0)</f>
        <v>4</v>
      </c>
      <c r="O17" s="17"/>
    </row>
    <row r="18" spans="3:24" x14ac:dyDescent="0.25"/>
    <row r="19" spans="3:24" x14ac:dyDescent="0.25"/>
    <row r="20" spans="3:24" x14ac:dyDescent="0.25"/>
    <row r="21" spans="3:24" x14ac:dyDescent="0.25"/>
    <row r="22" spans="3:24" x14ac:dyDescent="0.25"/>
    <row r="23" spans="3:24" x14ac:dyDescent="0.25"/>
    <row r="24" spans="3:24" x14ac:dyDescent="0.25">
      <c r="C24" s="227" t="s">
        <v>0</v>
      </c>
      <c r="D24" s="227" t="s">
        <v>1</v>
      </c>
      <c r="E24" s="264" t="s">
        <v>2</v>
      </c>
      <c r="F24" s="227">
        <v>2004</v>
      </c>
      <c r="G24" s="227"/>
      <c r="H24" s="227">
        <v>2005</v>
      </c>
      <c r="I24" s="227"/>
      <c r="J24" s="227">
        <v>2006</v>
      </c>
      <c r="K24" s="227"/>
      <c r="L24" s="227">
        <v>2007</v>
      </c>
      <c r="M24" s="227"/>
      <c r="N24" s="227">
        <v>2008</v>
      </c>
      <c r="O24" s="227"/>
      <c r="P24" s="227">
        <v>2009</v>
      </c>
      <c r="Q24" s="227"/>
      <c r="R24" s="227">
        <v>2010</v>
      </c>
      <c r="S24" s="227"/>
      <c r="T24" s="227">
        <v>2011</v>
      </c>
      <c r="U24" s="227"/>
      <c r="V24" s="227">
        <v>2012</v>
      </c>
      <c r="W24" s="227"/>
    </row>
    <row r="25" spans="3:24" x14ac:dyDescent="0.25">
      <c r="C25" s="227"/>
      <c r="D25" s="227"/>
      <c r="E25" s="264"/>
      <c r="F25" s="222" t="s">
        <v>53</v>
      </c>
      <c r="G25" s="222" t="s">
        <v>54</v>
      </c>
      <c r="H25" s="222" t="s">
        <v>53</v>
      </c>
      <c r="I25" s="222" t="s">
        <v>54</v>
      </c>
      <c r="J25" s="222" t="s">
        <v>53</v>
      </c>
      <c r="K25" s="222" t="s">
        <v>54</v>
      </c>
      <c r="L25" s="222" t="s">
        <v>53</v>
      </c>
      <c r="M25" s="222" t="s">
        <v>54</v>
      </c>
      <c r="N25" s="222" t="s">
        <v>53</v>
      </c>
      <c r="O25" s="222" t="s">
        <v>54</v>
      </c>
      <c r="P25" s="222" t="s">
        <v>53</v>
      </c>
      <c r="Q25" s="222" t="s">
        <v>54</v>
      </c>
      <c r="R25" s="222" t="s">
        <v>53</v>
      </c>
      <c r="S25" s="222" t="s">
        <v>54</v>
      </c>
      <c r="T25" s="222" t="s">
        <v>53</v>
      </c>
      <c r="U25" s="222" t="s">
        <v>54</v>
      </c>
      <c r="V25" s="222" t="s">
        <v>53</v>
      </c>
      <c r="W25" s="222" t="s">
        <v>54</v>
      </c>
    </row>
    <row r="26" spans="3:24" x14ac:dyDescent="0.25">
      <c r="C26" s="274" t="s">
        <v>6</v>
      </c>
      <c r="D26" s="223" t="s">
        <v>244</v>
      </c>
      <c r="E26" s="4" t="s">
        <v>263</v>
      </c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>
        <v>0</v>
      </c>
      <c r="W26" s="170">
        <v>33</v>
      </c>
      <c r="X26" s="7"/>
    </row>
    <row r="27" spans="3:24" x14ac:dyDescent="0.25">
      <c r="C27" s="274"/>
      <c r="D27" s="223" t="s">
        <v>264</v>
      </c>
      <c r="E27" s="4" t="s">
        <v>265</v>
      </c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>
        <v>0</v>
      </c>
      <c r="Q27" s="170">
        <v>24</v>
      </c>
      <c r="R27" s="170">
        <v>1</v>
      </c>
      <c r="S27" s="170">
        <v>0</v>
      </c>
      <c r="T27" s="170">
        <v>19</v>
      </c>
      <c r="U27" s="170">
        <v>0</v>
      </c>
      <c r="V27" s="170"/>
      <c r="W27" s="170"/>
      <c r="X27" s="7"/>
    </row>
    <row r="28" spans="3:24" x14ac:dyDescent="0.25">
      <c r="C28" s="274"/>
      <c r="D28" s="223" t="s">
        <v>237</v>
      </c>
      <c r="E28" s="4" t="s">
        <v>238</v>
      </c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>
        <v>0</v>
      </c>
      <c r="S28" s="170">
        <v>21</v>
      </c>
      <c r="T28" s="170"/>
      <c r="U28" s="170"/>
      <c r="V28" s="170">
        <v>0</v>
      </c>
      <c r="W28" s="170">
        <v>13</v>
      </c>
      <c r="X28" s="7"/>
    </row>
    <row r="29" spans="3:24" x14ac:dyDescent="0.25">
      <c r="C29" s="274"/>
      <c r="D29" s="19">
        <v>62</v>
      </c>
      <c r="E29" s="4" t="s">
        <v>266</v>
      </c>
      <c r="F29" s="170"/>
      <c r="G29" s="170"/>
      <c r="H29" s="170">
        <v>14</v>
      </c>
      <c r="I29" s="170">
        <v>0</v>
      </c>
      <c r="J29" s="170"/>
      <c r="K29" s="170"/>
      <c r="L29" s="170">
        <v>14</v>
      </c>
      <c r="M29" s="170">
        <v>0</v>
      </c>
      <c r="N29" s="170"/>
      <c r="O29" s="170"/>
      <c r="P29" s="170">
        <v>17</v>
      </c>
      <c r="Q29" s="170">
        <v>0</v>
      </c>
      <c r="R29" s="170"/>
      <c r="S29" s="170"/>
      <c r="T29" s="170">
        <v>15</v>
      </c>
      <c r="U29" s="170">
        <v>1</v>
      </c>
      <c r="V29" s="170"/>
      <c r="W29" s="170"/>
      <c r="X29" s="7"/>
    </row>
    <row r="30" spans="3:24" ht="25.5" x14ac:dyDescent="0.25">
      <c r="C30" s="274"/>
      <c r="D30" s="223" t="s">
        <v>267</v>
      </c>
      <c r="E30" s="4" t="s">
        <v>268</v>
      </c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>
        <v>19</v>
      </c>
      <c r="Q30" s="170">
        <v>27</v>
      </c>
      <c r="R30" s="170"/>
      <c r="S30" s="170"/>
      <c r="T30" s="170">
        <v>0</v>
      </c>
      <c r="U30" s="170">
        <v>17</v>
      </c>
      <c r="V30" s="170"/>
      <c r="W30" s="170"/>
      <c r="X30" s="7"/>
    </row>
    <row r="31" spans="3:24" ht="25.5" x14ac:dyDescent="0.25">
      <c r="C31" s="274" t="s">
        <v>10</v>
      </c>
      <c r="D31" s="223" t="s">
        <v>132</v>
      </c>
      <c r="E31" s="4" t="s">
        <v>133</v>
      </c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>
        <v>0</v>
      </c>
      <c r="Q31" s="170">
        <v>6</v>
      </c>
      <c r="R31" s="170">
        <v>0</v>
      </c>
      <c r="S31" s="170">
        <v>2</v>
      </c>
      <c r="T31" s="170">
        <v>0</v>
      </c>
      <c r="U31" s="170">
        <v>2</v>
      </c>
      <c r="V31" s="170">
        <v>0</v>
      </c>
      <c r="W31" s="170">
        <v>4</v>
      </c>
      <c r="X31" s="7"/>
    </row>
    <row r="32" spans="3:24" x14ac:dyDescent="0.25">
      <c r="C32" s="274"/>
      <c r="D32" s="19">
        <v>71</v>
      </c>
      <c r="E32" s="4" t="s">
        <v>269</v>
      </c>
      <c r="F32" s="170">
        <v>0</v>
      </c>
      <c r="G32" s="170">
        <v>15</v>
      </c>
      <c r="H32" s="170">
        <v>0</v>
      </c>
      <c r="I32" s="170">
        <v>1</v>
      </c>
      <c r="J32" s="170">
        <v>19</v>
      </c>
      <c r="K32" s="170">
        <v>0</v>
      </c>
      <c r="L32" s="170">
        <v>0</v>
      </c>
      <c r="M32" s="170">
        <v>11</v>
      </c>
      <c r="N32" s="170"/>
      <c r="O32" s="170"/>
      <c r="P32" s="170">
        <v>0</v>
      </c>
      <c r="Q32" s="170">
        <v>12</v>
      </c>
      <c r="R32" s="170"/>
      <c r="S32" s="170"/>
      <c r="T32" s="170"/>
      <c r="U32" s="170"/>
      <c r="V32" s="170"/>
      <c r="W32" s="170"/>
      <c r="X32" s="7"/>
    </row>
    <row r="33" spans="3:24" ht="25.5" x14ac:dyDescent="0.25">
      <c r="C33" s="274"/>
      <c r="D33" s="19">
        <v>82</v>
      </c>
      <c r="E33" s="4" t="s">
        <v>270</v>
      </c>
      <c r="F33" s="170"/>
      <c r="G33" s="170"/>
      <c r="H33" s="170"/>
      <c r="I33" s="170"/>
      <c r="J33" s="170"/>
      <c r="K33" s="170"/>
      <c r="L33" s="170"/>
      <c r="M33" s="170"/>
      <c r="N33" s="170">
        <v>19</v>
      </c>
      <c r="O33" s="170">
        <v>0</v>
      </c>
      <c r="P33" s="170"/>
      <c r="Q33" s="170"/>
      <c r="R33" s="170"/>
      <c r="S33" s="170"/>
      <c r="T33" s="170"/>
      <c r="U33" s="170"/>
      <c r="V33" s="170"/>
      <c r="W33" s="170"/>
      <c r="X33" s="7"/>
    </row>
    <row r="34" spans="3:24" x14ac:dyDescent="0.25">
      <c r="C34" s="274"/>
      <c r="D34" s="19">
        <v>73</v>
      </c>
      <c r="E34" s="4" t="s">
        <v>271</v>
      </c>
      <c r="F34" s="170"/>
      <c r="G34" s="170"/>
      <c r="H34" s="170">
        <v>9</v>
      </c>
      <c r="I34" s="170">
        <v>0</v>
      </c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>
        <v>10</v>
      </c>
      <c r="U34" s="170">
        <v>0</v>
      </c>
      <c r="V34" s="170"/>
      <c r="W34" s="170"/>
      <c r="X34" s="7"/>
    </row>
    <row r="35" spans="3:24" x14ac:dyDescent="0.25">
      <c r="C35" s="274"/>
      <c r="D35" s="223" t="s">
        <v>272</v>
      </c>
      <c r="E35" s="4" t="s">
        <v>273</v>
      </c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>
        <v>24</v>
      </c>
      <c r="U35" s="170">
        <v>0</v>
      </c>
      <c r="V35" s="170"/>
      <c r="W35" s="170"/>
      <c r="X35" s="7"/>
    </row>
    <row r="36" spans="3:24" x14ac:dyDescent="0.25">
      <c r="C36" s="274"/>
      <c r="D36" s="19">
        <v>70</v>
      </c>
      <c r="E36" s="4" t="s">
        <v>236</v>
      </c>
      <c r="F36" s="170"/>
      <c r="G36" s="170"/>
      <c r="H36" s="170">
        <v>0</v>
      </c>
      <c r="I36" s="170">
        <v>23</v>
      </c>
      <c r="J36" s="170"/>
      <c r="K36" s="170"/>
      <c r="L36" s="170">
        <v>0</v>
      </c>
      <c r="M36" s="170">
        <v>14</v>
      </c>
      <c r="N36" s="170"/>
      <c r="O36" s="170"/>
      <c r="P36" s="170"/>
      <c r="Q36" s="170"/>
      <c r="R36" s="170">
        <v>13</v>
      </c>
      <c r="S36" s="170">
        <v>0</v>
      </c>
      <c r="T36" s="170"/>
      <c r="U36" s="170"/>
      <c r="V36" s="170">
        <v>0</v>
      </c>
      <c r="W36" s="170">
        <v>14</v>
      </c>
      <c r="X36" s="7"/>
    </row>
    <row r="37" spans="3:24" x14ac:dyDescent="0.25">
      <c r="C37" s="274" t="s">
        <v>15</v>
      </c>
      <c r="D37" s="223">
        <v>54</v>
      </c>
      <c r="E37" s="4" t="s">
        <v>128</v>
      </c>
      <c r="F37" s="170">
        <v>2</v>
      </c>
      <c r="G37" s="170">
        <v>0</v>
      </c>
      <c r="H37" s="170">
        <v>0</v>
      </c>
      <c r="I37" s="170">
        <v>13</v>
      </c>
      <c r="J37" s="170">
        <v>17</v>
      </c>
      <c r="K37" s="170">
        <v>0</v>
      </c>
      <c r="L37" s="170"/>
      <c r="M37" s="170"/>
      <c r="N37" s="170">
        <v>12</v>
      </c>
      <c r="O37" s="170">
        <v>3</v>
      </c>
      <c r="P37" s="170"/>
      <c r="Q37" s="170"/>
      <c r="R37" s="170">
        <v>11</v>
      </c>
      <c r="S37" s="170">
        <v>0</v>
      </c>
      <c r="T37" s="170">
        <v>12</v>
      </c>
      <c r="U37" s="170">
        <v>0</v>
      </c>
      <c r="V37" s="170">
        <v>20</v>
      </c>
      <c r="W37" s="170">
        <v>0</v>
      </c>
      <c r="X37" s="7"/>
    </row>
    <row r="38" spans="3:24" x14ac:dyDescent="0.25">
      <c r="C38" s="274"/>
      <c r="D38" s="223">
        <v>40</v>
      </c>
      <c r="E38" s="4" t="s">
        <v>150</v>
      </c>
      <c r="F38" s="170"/>
      <c r="G38" s="170"/>
      <c r="H38" s="170">
        <v>23</v>
      </c>
      <c r="I38" s="170">
        <v>0</v>
      </c>
      <c r="J38" s="170">
        <v>21</v>
      </c>
      <c r="K38" s="170">
        <v>0</v>
      </c>
      <c r="L38" s="170">
        <v>0</v>
      </c>
      <c r="M38" s="170">
        <v>10</v>
      </c>
      <c r="N38" s="170"/>
      <c r="O38" s="170"/>
      <c r="P38" s="170">
        <v>0</v>
      </c>
      <c r="Q38" s="170">
        <v>17</v>
      </c>
      <c r="R38" s="170"/>
      <c r="S38" s="170"/>
      <c r="T38" s="170">
        <v>11</v>
      </c>
      <c r="U38" s="170">
        <v>0</v>
      </c>
      <c r="V38" s="170">
        <v>2</v>
      </c>
      <c r="W38" s="170">
        <v>0</v>
      </c>
      <c r="X38" s="7"/>
    </row>
    <row r="39" spans="3:24" ht="25.5" x14ac:dyDescent="0.25">
      <c r="C39" s="277" t="s">
        <v>17</v>
      </c>
      <c r="D39" s="223">
        <v>78</v>
      </c>
      <c r="E39" s="4" t="s">
        <v>274</v>
      </c>
      <c r="F39" s="170"/>
      <c r="G39" s="170"/>
      <c r="H39" s="170"/>
      <c r="I39" s="170">
        <v>14</v>
      </c>
      <c r="J39" s="170"/>
      <c r="K39" s="170"/>
      <c r="L39" s="170"/>
      <c r="M39" s="170"/>
      <c r="N39" s="170">
        <v>16</v>
      </c>
      <c r="O39" s="170">
        <v>0</v>
      </c>
      <c r="P39" s="170"/>
      <c r="Q39" s="170"/>
      <c r="R39" s="170"/>
      <c r="S39" s="170"/>
      <c r="T39" s="170">
        <v>0</v>
      </c>
      <c r="U39" s="170">
        <v>13</v>
      </c>
      <c r="V39" s="170"/>
      <c r="W39" s="170"/>
      <c r="X39" s="7"/>
    </row>
    <row r="40" spans="3:24" x14ac:dyDescent="0.25">
      <c r="C40" s="278"/>
      <c r="D40" s="223">
        <v>61</v>
      </c>
      <c r="E40" s="4" t="s">
        <v>275</v>
      </c>
      <c r="F40" s="170"/>
      <c r="G40" s="170"/>
      <c r="H40" s="170">
        <v>19</v>
      </c>
      <c r="I40" s="170">
        <v>0</v>
      </c>
      <c r="J40" s="170">
        <v>0</v>
      </c>
      <c r="K40" s="170">
        <v>13</v>
      </c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7"/>
    </row>
    <row r="41" spans="3:24" x14ac:dyDescent="0.25">
      <c r="C41" s="278"/>
      <c r="D41" s="223">
        <v>49</v>
      </c>
      <c r="E41" s="4" t="s">
        <v>126</v>
      </c>
      <c r="F41" s="170"/>
      <c r="G41" s="170"/>
      <c r="H41" s="170">
        <v>24</v>
      </c>
      <c r="I41" s="170">
        <v>26</v>
      </c>
      <c r="J41" s="170">
        <v>2</v>
      </c>
      <c r="K41" s="170">
        <v>28</v>
      </c>
      <c r="L41" s="170">
        <v>3</v>
      </c>
      <c r="M41" s="170">
        <v>0</v>
      </c>
      <c r="N41" s="170">
        <v>10</v>
      </c>
      <c r="O41" s="170">
        <v>0</v>
      </c>
      <c r="P41" s="170">
        <v>17</v>
      </c>
      <c r="Q41" s="170">
        <v>0</v>
      </c>
      <c r="R41" s="170">
        <v>13</v>
      </c>
      <c r="S41" s="170">
        <v>0</v>
      </c>
      <c r="T41" s="170">
        <v>0</v>
      </c>
      <c r="U41" s="170">
        <v>22</v>
      </c>
      <c r="V41" s="170">
        <v>0</v>
      </c>
      <c r="W41" s="170">
        <v>12</v>
      </c>
      <c r="X41" s="7"/>
    </row>
    <row r="42" spans="3:24" ht="25.5" x14ac:dyDescent="0.25">
      <c r="C42" s="278"/>
      <c r="D42" s="223">
        <v>85</v>
      </c>
      <c r="E42" s="4" t="s">
        <v>276</v>
      </c>
      <c r="F42" s="170"/>
      <c r="G42" s="170"/>
      <c r="H42" s="170"/>
      <c r="I42" s="170"/>
      <c r="J42" s="170"/>
      <c r="K42" s="170"/>
      <c r="L42" s="170"/>
      <c r="M42" s="170"/>
      <c r="N42" s="170">
        <v>0</v>
      </c>
      <c r="O42" s="170">
        <v>19</v>
      </c>
      <c r="P42" s="170"/>
      <c r="Q42" s="170"/>
      <c r="R42" s="170"/>
      <c r="S42" s="170"/>
      <c r="T42" s="170"/>
      <c r="U42" s="170"/>
      <c r="V42" s="170"/>
      <c r="W42" s="170"/>
      <c r="X42" s="7"/>
    </row>
    <row r="43" spans="3:24" x14ac:dyDescent="0.25">
      <c r="C43" s="278"/>
      <c r="D43" s="223">
        <v>90</v>
      </c>
      <c r="E43" s="4" t="s">
        <v>127</v>
      </c>
      <c r="F43" s="170"/>
      <c r="G43" s="170"/>
      <c r="H43" s="170"/>
      <c r="I43" s="170"/>
      <c r="J43" s="170"/>
      <c r="K43" s="170"/>
      <c r="L43" s="170"/>
      <c r="M43" s="170"/>
      <c r="N43" s="170">
        <v>52</v>
      </c>
      <c r="O43" s="170">
        <v>0</v>
      </c>
      <c r="P43" s="170">
        <v>37</v>
      </c>
      <c r="Q43" s="170">
        <v>0</v>
      </c>
      <c r="R43" s="170">
        <v>41</v>
      </c>
      <c r="S43" s="170">
        <v>0</v>
      </c>
      <c r="T43" s="170">
        <v>48</v>
      </c>
      <c r="U43" s="170">
        <v>0</v>
      </c>
      <c r="V43" s="170">
        <v>33</v>
      </c>
      <c r="W43" s="170">
        <v>0</v>
      </c>
      <c r="X43" s="7"/>
    </row>
    <row r="44" spans="3:24" x14ac:dyDescent="0.25">
      <c r="C44" s="278"/>
      <c r="D44" s="223" t="s">
        <v>146</v>
      </c>
      <c r="E44" s="4" t="s">
        <v>152</v>
      </c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>
        <v>15</v>
      </c>
      <c r="U44" s="170">
        <v>0</v>
      </c>
      <c r="V44" s="170">
        <v>0</v>
      </c>
      <c r="W44" s="170">
        <v>19</v>
      </c>
      <c r="X44" s="7"/>
    </row>
    <row r="45" spans="3:24" x14ac:dyDescent="0.25">
      <c r="C45" s="278"/>
      <c r="D45" s="223">
        <v>84</v>
      </c>
      <c r="E45" s="4" t="s">
        <v>277</v>
      </c>
      <c r="F45" s="170"/>
      <c r="G45" s="170"/>
      <c r="H45" s="170"/>
      <c r="I45" s="170"/>
      <c r="J45" s="170"/>
      <c r="K45" s="170"/>
      <c r="L45" s="170">
        <v>20</v>
      </c>
      <c r="M45" s="170">
        <v>0</v>
      </c>
      <c r="N45" s="170">
        <v>0</v>
      </c>
      <c r="O45" s="170">
        <v>15</v>
      </c>
      <c r="P45" s="170"/>
      <c r="Q45" s="170"/>
      <c r="R45" s="170">
        <v>12</v>
      </c>
      <c r="S45" s="170">
        <v>0</v>
      </c>
      <c r="T45" s="170"/>
      <c r="U45" s="170"/>
      <c r="V45" s="170"/>
      <c r="W45" s="170"/>
      <c r="X45" s="7"/>
    </row>
    <row r="46" spans="3:24" x14ac:dyDescent="0.25">
      <c r="C46" s="274" t="s">
        <v>25</v>
      </c>
      <c r="D46" s="223" t="s">
        <v>148</v>
      </c>
      <c r="E46" s="4" t="s">
        <v>154</v>
      </c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>
        <v>0</v>
      </c>
      <c r="Q46" s="170">
        <v>3</v>
      </c>
      <c r="R46" s="170"/>
      <c r="S46" s="170"/>
      <c r="T46" s="170">
        <v>0</v>
      </c>
      <c r="U46" s="170">
        <v>2</v>
      </c>
      <c r="V46" s="170">
        <v>0</v>
      </c>
      <c r="W46" s="170">
        <v>2</v>
      </c>
      <c r="X46" s="7"/>
    </row>
    <row r="47" spans="3:24" x14ac:dyDescent="0.25">
      <c r="C47" s="274"/>
      <c r="D47" s="223">
        <v>59</v>
      </c>
      <c r="E47" s="4" t="s">
        <v>278</v>
      </c>
      <c r="F47" s="170">
        <v>0</v>
      </c>
      <c r="G47" s="170">
        <v>6</v>
      </c>
      <c r="H47" s="170"/>
      <c r="I47" s="170"/>
      <c r="J47" s="170"/>
      <c r="K47" s="170"/>
      <c r="L47" s="170">
        <v>5</v>
      </c>
      <c r="M47" s="170">
        <v>0</v>
      </c>
      <c r="N47" s="170"/>
      <c r="O47" s="170"/>
      <c r="P47" s="170"/>
      <c r="Q47" s="170"/>
      <c r="R47" s="170">
        <v>6</v>
      </c>
      <c r="S47" s="170">
        <v>0</v>
      </c>
      <c r="T47" s="170"/>
      <c r="U47" s="170"/>
      <c r="V47" s="170"/>
      <c r="W47" s="170"/>
      <c r="X47" s="7"/>
    </row>
    <row r="48" spans="3:24" x14ac:dyDescent="0.25">
      <c r="C48" s="274"/>
      <c r="D48" s="223" t="s">
        <v>139</v>
      </c>
      <c r="E48" s="4" t="s">
        <v>140</v>
      </c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>
        <v>0</v>
      </c>
      <c r="S48" s="170">
        <v>20</v>
      </c>
      <c r="T48" s="170">
        <v>4</v>
      </c>
      <c r="U48" s="170">
        <v>12</v>
      </c>
      <c r="V48" s="170">
        <v>2</v>
      </c>
      <c r="W48" s="170">
        <v>1</v>
      </c>
      <c r="X48" s="7"/>
    </row>
    <row r="49" spans="3:24" x14ac:dyDescent="0.25">
      <c r="C49" s="274"/>
      <c r="D49" s="19">
        <v>57</v>
      </c>
      <c r="E49" s="4" t="s">
        <v>279</v>
      </c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>
        <v>0</v>
      </c>
      <c r="Q49" s="170">
        <v>6</v>
      </c>
      <c r="R49" s="170"/>
      <c r="S49" s="170"/>
      <c r="T49" s="170"/>
      <c r="U49" s="170"/>
      <c r="V49" s="170"/>
      <c r="W49" s="170"/>
      <c r="X49" s="7"/>
    </row>
    <row r="50" spans="3:24" x14ac:dyDescent="0.25">
      <c r="C50" s="274"/>
      <c r="D50" s="223">
        <v>58</v>
      </c>
      <c r="E50" s="4" t="s">
        <v>242</v>
      </c>
      <c r="F50" s="170">
        <v>24</v>
      </c>
      <c r="G50" s="170">
        <v>0</v>
      </c>
      <c r="H50" s="170">
        <v>14</v>
      </c>
      <c r="I50" s="170">
        <v>0</v>
      </c>
      <c r="J50" s="170">
        <v>1</v>
      </c>
      <c r="K50" s="170">
        <v>0</v>
      </c>
      <c r="L50" s="170">
        <v>0</v>
      </c>
      <c r="M50" s="170">
        <v>3</v>
      </c>
      <c r="N50" s="170">
        <v>0</v>
      </c>
      <c r="O50" s="170">
        <v>16</v>
      </c>
      <c r="P50" s="170">
        <v>0</v>
      </c>
      <c r="Q50" s="170">
        <v>12</v>
      </c>
      <c r="R50" s="170">
        <v>0</v>
      </c>
      <c r="S50" s="170">
        <v>13</v>
      </c>
      <c r="T50" s="170"/>
      <c r="U50" s="170"/>
      <c r="V50" s="170">
        <v>14</v>
      </c>
      <c r="W50" s="170">
        <v>0</v>
      </c>
      <c r="X50" s="7"/>
    </row>
    <row r="51" spans="3:24" x14ac:dyDescent="0.25">
      <c r="C51" s="274"/>
      <c r="D51" s="223">
        <v>79</v>
      </c>
      <c r="E51" s="4" t="s">
        <v>280</v>
      </c>
      <c r="F51" s="170"/>
      <c r="G51" s="170"/>
      <c r="H51" s="170"/>
      <c r="I51" s="170"/>
      <c r="J51" s="170"/>
      <c r="K51" s="170"/>
      <c r="L51" s="170">
        <v>15</v>
      </c>
      <c r="M51" s="170">
        <v>0</v>
      </c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7"/>
    </row>
    <row r="52" spans="3:24" x14ac:dyDescent="0.25">
      <c r="C52" s="274"/>
      <c r="D52" s="223">
        <v>98</v>
      </c>
      <c r="E52" s="4" t="s">
        <v>135</v>
      </c>
      <c r="F52" s="170"/>
      <c r="G52" s="170"/>
      <c r="H52" s="170"/>
      <c r="I52" s="170"/>
      <c r="J52" s="170"/>
      <c r="K52" s="170"/>
      <c r="L52" s="170"/>
      <c r="M52" s="170"/>
      <c r="N52" s="170">
        <v>5</v>
      </c>
      <c r="O52" s="170">
        <v>0</v>
      </c>
      <c r="P52" s="170">
        <v>4</v>
      </c>
      <c r="Q52" s="170">
        <v>0</v>
      </c>
      <c r="R52" s="170">
        <v>0</v>
      </c>
      <c r="S52" s="170">
        <v>15</v>
      </c>
      <c r="T52" s="170">
        <v>0</v>
      </c>
      <c r="U52" s="170">
        <v>4</v>
      </c>
      <c r="V52" s="170">
        <v>0</v>
      </c>
      <c r="W52" s="170">
        <v>6</v>
      </c>
      <c r="X52" s="7"/>
    </row>
    <row r="53" spans="3:24" x14ac:dyDescent="0.25">
      <c r="C53" s="274"/>
      <c r="D53" s="223">
        <v>97</v>
      </c>
      <c r="E53" s="4" t="s">
        <v>134</v>
      </c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>
        <v>4</v>
      </c>
      <c r="Q53" s="170">
        <v>0</v>
      </c>
      <c r="R53" s="170">
        <v>0</v>
      </c>
      <c r="S53" s="170">
        <v>4</v>
      </c>
      <c r="T53" s="170">
        <v>0</v>
      </c>
      <c r="U53" s="170">
        <v>4</v>
      </c>
      <c r="V53" s="170">
        <v>0</v>
      </c>
      <c r="W53" s="170">
        <v>4</v>
      </c>
      <c r="X53" s="7"/>
    </row>
    <row r="54" spans="3:24" x14ac:dyDescent="0.25">
      <c r="C54" s="274"/>
      <c r="D54" s="223">
        <v>96</v>
      </c>
      <c r="E54" s="4" t="s">
        <v>235</v>
      </c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>
        <v>3</v>
      </c>
      <c r="Q54" s="170">
        <v>1</v>
      </c>
      <c r="R54" s="170">
        <v>0</v>
      </c>
      <c r="S54" s="170">
        <v>4</v>
      </c>
      <c r="T54" s="170"/>
      <c r="U54" s="170"/>
      <c r="V54" s="170">
        <v>0</v>
      </c>
      <c r="W54" s="170">
        <v>4</v>
      </c>
      <c r="X54" s="7"/>
    </row>
    <row r="55" spans="3:24" x14ac:dyDescent="0.25">
      <c r="C55" s="274"/>
      <c r="D55" s="223" t="s">
        <v>281</v>
      </c>
      <c r="E55" s="4" t="s">
        <v>282</v>
      </c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>
        <v>2</v>
      </c>
      <c r="U55" s="170">
        <v>2</v>
      </c>
      <c r="V55" s="170"/>
      <c r="W55" s="170"/>
      <c r="X55" s="7"/>
    </row>
    <row r="56" spans="3:24" x14ac:dyDescent="0.25">
      <c r="C56" s="274"/>
      <c r="D56" s="223">
        <v>63</v>
      </c>
      <c r="E56" s="4" t="s">
        <v>151</v>
      </c>
      <c r="F56" s="170">
        <v>5</v>
      </c>
      <c r="G56" s="170">
        <v>0</v>
      </c>
      <c r="H56" s="170">
        <v>8</v>
      </c>
      <c r="I56" s="170">
        <v>0</v>
      </c>
      <c r="J56" s="170">
        <v>1</v>
      </c>
      <c r="K56" s="170">
        <v>0</v>
      </c>
      <c r="L56" s="170">
        <v>4</v>
      </c>
      <c r="M56" s="170">
        <v>0</v>
      </c>
      <c r="N56" s="170">
        <v>0</v>
      </c>
      <c r="O56" s="170">
        <v>4</v>
      </c>
      <c r="P56" s="170"/>
      <c r="Q56" s="170"/>
      <c r="R56" s="170"/>
      <c r="S56" s="170"/>
      <c r="T56" s="170">
        <v>10</v>
      </c>
      <c r="U56" s="170">
        <v>0</v>
      </c>
      <c r="V56" s="170">
        <v>7</v>
      </c>
      <c r="W56" s="170">
        <v>0</v>
      </c>
      <c r="X56" s="7"/>
    </row>
    <row r="57" spans="3:24" x14ac:dyDescent="0.25">
      <c r="C57" s="277" t="s">
        <v>34</v>
      </c>
      <c r="D57" s="223" t="s">
        <v>149</v>
      </c>
      <c r="E57" s="4" t="s">
        <v>155</v>
      </c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>
        <v>0</v>
      </c>
      <c r="U57" s="170">
        <v>6</v>
      </c>
      <c r="V57" s="170">
        <v>1</v>
      </c>
      <c r="W57" s="170">
        <v>5</v>
      </c>
      <c r="X57" s="7"/>
    </row>
    <row r="58" spans="3:24" x14ac:dyDescent="0.25">
      <c r="C58" s="278"/>
      <c r="D58" s="223" t="s">
        <v>283</v>
      </c>
      <c r="E58" s="4" t="s">
        <v>284</v>
      </c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>
        <v>1</v>
      </c>
      <c r="S58" s="170">
        <v>0</v>
      </c>
      <c r="T58" s="170"/>
      <c r="U58" s="170"/>
      <c r="V58" s="170"/>
      <c r="W58" s="170"/>
      <c r="X58" s="7"/>
    </row>
    <row r="59" spans="3:24" x14ac:dyDescent="0.25">
      <c r="C59" s="278"/>
      <c r="D59" s="223" t="s">
        <v>285</v>
      </c>
      <c r="E59" s="4" t="s">
        <v>286</v>
      </c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>
        <v>4</v>
      </c>
      <c r="Q59" s="170">
        <v>0</v>
      </c>
      <c r="R59" s="170">
        <v>0</v>
      </c>
      <c r="S59" s="170">
        <v>11</v>
      </c>
      <c r="T59" s="170">
        <v>1</v>
      </c>
      <c r="U59" s="170">
        <v>0</v>
      </c>
      <c r="V59" s="170"/>
      <c r="W59" s="170"/>
      <c r="X59" s="7"/>
    </row>
    <row r="60" spans="3:24" x14ac:dyDescent="0.25">
      <c r="C60" s="278"/>
      <c r="D60" s="223" t="s">
        <v>137</v>
      </c>
      <c r="E60" s="4" t="s">
        <v>138</v>
      </c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>
        <v>0</v>
      </c>
      <c r="S60" s="170">
        <v>26</v>
      </c>
      <c r="T60" s="170">
        <v>0</v>
      </c>
      <c r="U60" s="170">
        <v>16</v>
      </c>
      <c r="V60" s="170">
        <v>0</v>
      </c>
      <c r="W60" s="170">
        <v>12</v>
      </c>
      <c r="X60" s="7"/>
    </row>
    <row r="61" spans="3:24" x14ac:dyDescent="0.25">
      <c r="C61" s="279"/>
      <c r="D61" s="223">
        <v>47</v>
      </c>
      <c r="E61" s="4" t="s">
        <v>129</v>
      </c>
      <c r="F61" s="170">
        <v>20</v>
      </c>
      <c r="G61" s="170">
        <v>1</v>
      </c>
      <c r="H61" s="170">
        <v>16</v>
      </c>
      <c r="I61" s="170">
        <v>3</v>
      </c>
      <c r="J61" s="170">
        <v>15</v>
      </c>
      <c r="K61" s="170">
        <v>16</v>
      </c>
      <c r="L61" s="170">
        <v>15</v>
      </c>
      <c r="M61" s="170">
        <v>4</v>
      </c>
      <c r="N61" s="170">
        <v>1</v>
      </c>
      <c r="O61" s="170">
        <v>0</v>
      </c>
      <c r="P61" s="170">
        <v>12</v>
      </c>
      <c r="Q61" s="170">
        <v>1</v>
      </c>
      <c r="R61" s="170">
        <v>15</v>
      </c>
      <c r="S61" s="170">
        <v>14</v>
      </c>
      <c r="T61" s="170">
        <v>18</v>
      </c>
      <c r="U61" s="170">
        <v>7</v>
      </c>
      <c r="V61" s="170">
        <v>8</v>
      </c>
      <c r="W61" s="170">
        <v>11</v>
      </c>
      <c r="X61" s="7"/>
    </row>
    <row r="62" spans="3:24" x14ac:dyDescent="0.25">
      <c r="C62" s="278" t="s">
        <v>31</v>
      </c>
      <c r="D62" s="223">
        <v>43</v>
      </c>
      <c r="E62" s="4" t="s">
        <v>287</v>
      </c>
      <c r="F62" s="170">
        <v>0</v>
      </c>
      <c r="G62" s="170">
        <v>20</v>
      </c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7"/>
    </row>
    <row r="63" spans="3:24" x14ac:dyDescent="0.25">
      <c r="C63" s="278"/>
      <c r="D63" s="223">
        <v>56</v>
      </c>
      <c r="E63" s="4" t="s">
        <v>243</v>
      </c>
      <c r="F63" s="170">
        <v>21</v>
      </c>
      <c r="G63" s="170">
        <v>0</v>
      </c>
      <c r="H63" s="170">
        <v>28</v>
      </c>
      <c r="I63" s="170">
        <v>0</v>
      </c>
      <c r="J63" s="170">
        <v>22</v>
      </c>
      <c r="K63" s="170">
        <v>0</v>
      </c>
      <c r="L63" s="170">
        <v>0</v>
      </c>
      <c r="M63" s="170">
        <v>20</v>
      </c>
      <c r="N63" s="170">
        <v>0</v>
      </c>
      <c r="O63" s="170">
        <v>26</v>
      </c>
      <c r="P63" s="170">
        <v>0</v>
      </c>
      <c r="Q63" s="170">
        <v>17</v>
      </c>
      <c r="R63" s="170"/>
      <c r="S63" s="170"/>
      <c r="T63" s="170"/>
      <c r="U63" s="170"/>
      <c r="V63" s="170">
        <v>20</v>
      </c>
      <c r="W63" s="170">
        <v>0</v>
      </c>
      <c r="X63" s="7"/>
    </row>
    <row r="64" spans="3:24" ht="25.5" x14ac:dyDescent="0.25">
      <c r="C64" s="278"/>
      <c r="D64" s="223">
        <v>81</v>
      </c>
      <c r="E64" s="4" t="s">
        <v>288</v>
      </c>
      <c r="F64" s="170"/>
      <c r="G64" s="170"/>
      <c r="H64" s="170"/>
      <c r="I64" s="170"/>
      <c r="J64" s="170"/>
      <c r="K64" s="170"/>
      <c r="L64" s="170">
        <v>21</v>
      </c>
      <c r="M64" s="170">
        <v>10</v>
      </c>
      <c r="N64" s="170"/>
      <c r="O64" s="170"/>
      <c r="P64" s="170">
        <v>24</v>
      </c>
      <c r="Q64" s="170">
        <v>0</v>
      </c>
      <c r="R64" s="170"/>
      <c r="S64" s="170"/>
      <c r="T64" s="170"/>
      <c r="U64" s="170"/>
      <c r="V64" s="170"/>
      <c r="W64" s="170"/>
      <c r="X64" s="7"/>
    </row>
    <row r="65" spans="3:24" ht="25.5" x14ac:dyDescent="0.25">
      <c r="C65" s="278"/>
      <c r="D65" s="223">
        <v>77</v>
      </c>
      <c r="E65" s="4" t="s">
        <v>136</v>
      </c>
      <c r="F65" s="170"/>
      <c r="G65" s="170"/>
      <c r="H65" s="170">
        <v>0</v>
      </c>
      <c r="I65" s="170">
        <v>86</v>
      </c>
      <c r="J65" s="170">
        <v>1</v>
      </c>
      <c r="K65" s="170"/>
      <c r="L65" s="170">
        <v>0</v>
      </c>
      <c r="M65" s="170">
        <v>2</v>
      </c>
      <c r="N65" s="170">
        <v>0</v>
      </c>
      <c r="O65" s="170">
        <v>21</v>
      </c>
      <c r="P65" s="170">
        <v>0</v>
      </c>
      <c r="Q65" s="170">
        <v>12</v>
      </c>
      <c r="R65" s="170">
        <v>0</v>
      </c>
      <c r="S65" s="170">
        <v>18</v>
      </c>
      <c r="T65" s="170">
        <v>0</v>
      </c>
      <c r="U65" s="170">
        <v>13</v>
      </c>
      <c r="V65" s="170">
        <v>0</v>
      </c>
      <c r="W65" s="170">
        <v>16</v>
      </c>
      <c r="X65" s="7"/>
    </row>
    <row r="66" spans="3:24" x14ac:dyDescent="0.25">
      <c r="C66" s="278"/>
      <c r="D66" s="223">
        <v>41</v>
      </c>
      <c r="E66" s="4" t="s">
        <v>125</v>
      </c>
      <c r="F66" s="170"/>
      <c r="G66" s="170"/>
      <c r="H66" s="170"/>
      <c r="I66" s="170"/>
      <c r="J66" s="170">
        <v>44</v>
      </c>
      <c r="K66" s="170">
        <v>0</v>
      </c>
      <c r="L66" s="170">
        <v>38</v>
      </c>
      <c r="M66" s="170">
        <v>0</v>
      </c>
      <c r="N66" s="170"/>
      <c r="O66" s="170"/>
      <c r="P66" s="170">
        <v>38</v>
      </c>
      <c r="Q66" s="170">
        <v>0</v>
      </c>
      <c r="R66" s="170">
        <v>52</v>
      </c>
      <c r="S66" s="170">
        <v>0</v>
      </c>
      <c r="T66" s="170">
        <v>24</v>
      </c>
      <c r="U66" s="170">
        <v>0</v>
      </c>
      <c r="V66" s="170">
        <v>30</v>
      </c>
      <c r="W66" s="170">
        <v>0</v>
      </c>
      <c r="X66" s="7"/>
    </row>
    <row r="67" spans="3:24" ht="25.5" x14ac:dyDescent="0.25">
      <c r="C67" s="278"/>
      <c r="D67" s="223" t="s">
        <v>289</v>
      </c>
      <c r="E67" s="4" t="s">
        <v>290</v>
      </c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>
        <v>28</v>
      </c>
      <c r="Q67" s="170">
        <v>0</v>
      </c>
      <c r="R67" s="170"/>
      <c r="S67" s="170"/>
      <c r="T67" s="170">
        <v>27</v>
      </c>
      <c r="U67" s="170">
        <v>0</v>
      </c>
      <c r="V67" s="170"/>
      <c r="W67" s="170"/>
      <c r="X67" s="7"/>
    </row>
    <row r="68" spans="3:24" x14ac:dyDescent="0.25">
      <c r="C68" s="278"/>
      <c r="D68" s="223">
        <v>42</v>
      </c>
      <c r="E68" s="4" t="s">
        <v>239</v>
      </c>
      <c r="F68" s="170"/>
      <c r="G68" s="170"/>
      <c r="H68" s="170"/>
      <c r="I68" s="170"/>
      <c r="J68" s="170">
        <v>0</v>
      </c>
      <c r="K68" s="170">
        <v>1</v>
      </c>
      <c r="L68" s="170"/>
      <c r="M68" s="170"/>
      <c r="N68" s="170"/>
      <c r="O68" s="170"/>
      <c r="P68" s="170">
        <v>5</v>
      </c>
      <c r="Q68" s="170">
        <v>1</v>
      </c>
      <c r="R68" s="170">
        <v>0</v>
      </c>
      <c r="S68" s="170">
        <v>15</v>
      </c>
      <c r="T68" s="170"/>
      <c r="U68" s="170"/>
      <c r="V68" s="170">
        <v>19</v>
      </c>
      <c r="W68" s="170">
        <v>0</v>
      </c>
      <c r="X68" s="7"/>
    </row>
    <row r="69" spans="3:24" x14ac:dyDescent="0.25">
      <c r="C69" s="279"/>
      <c r="D69" s="223" t="s">
        <v>291</v>
      </c>
      <c r="E69" s="4" t="s">
        <v>292</v>
      </c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>
        <v>0</v>
      </c>
      <c r="Q69" s="170">
        <v>42</v>
      </c>
      <c r="R69" s="170"/>
      <c r="S69" s="170"/>
      <c r="T69" s="170">
        <v>21</v>
      </c>
      <c r="U69" s="170">
        <v>0</v>
      </c>
      <c r="V69" s="170"/>
      <c r="W69" s="170"/>
      <c r="X69" s="7"/>
    </row>
    <row r="70" spans="3:24" x14ac:dyDescent="0.25">
      <c r="C70" s="274" t="s">
        <v>33</v>
      </c>
      <c r="D70" s="223" t="s">
        <v>130</v>
      </c>
      <c r="E70" s="4" t="s">
        <v>131</v>
      </c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>
        <v>9</v>
      </c>
      <c r="S70" s="170">
        <v>0</v>
      </c>
      <c r="T70" s="170">
        <v>8</v>
      </c>
      <c r="U70" s="170">
        <v>0</v>
      </c>
      <c r="V70" s="170">
        <v>8</v>
      </c>
      <c r="W70" s="170">
        <v>0</v>
      </c>
      <c r="X70" s="7"/>
    </row>
    <row r="71" spans="3:24" x14ac:dyDescent="0.25">
      <c r="C71" s="274"/>
      <c r="D71" s="223">
        <v>44</v>
      </c>
      <c r="E71" s="4" t="s">
        <v>293</v>
      </c>
      <c r="F71" s="170">
        <v>0</v>
      </c>
      <c r="G71" s="170">
        <v>12</v>
      </c>
      <c r="H71" s="170"/>
      <c r="I71" s="170"/>
      <c r="J71" s="170"/>
      <c r="K71" s="170"/>
      <c r="L71" s="170">
        <v>0</v>
      </c>
      <c r="M71" s="170">
        <v>7</v>
      </c>
      <c r="N71" s="170"/>
      <c r="O71" s="170"/>
      <c r="P71" s="170">
        <v>0</v>
      </c>
      <c r="Q71" s="170">
        <v>13</v>
      </c>
      <c r="R71" s="170">
        <v>7</v>
      </c>
      <c r="S71" s="170">
        <v>0</v>
      </c>
      <c r="T71" s="170">
        <v>0</v>
      </c>
      <c r="U71" s="170">
        <v>12</v>
      </c>
      <c r="V71" s="170"/>
      <c r="W71" s="170"/>
      <c r="X71" s="7"/>
    </row>
    <row r="72" spans="3:24" x14ac:dyDescent="0.25">
      <c r="C72" s="19" t="s">
        <v>294</v>
      </c>
      <c r="D72" s="223" t="s">
        <v>147</v>
      </c>
      <c r="E72" s="4" t="s">
        <v>153</v>
      </c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>
        <v>28</v>
      </c>
      <c r="Q72" s="170">
        <v>0</v>
      </c>
      <c r="R72" s="170"/>
      <c r="S72" s="170"/>
      <c r="T72" s="170">
        <v>0</v>
      </c>
      <c r="U72" s="170">
        <v>11</v>
      </c>
      <c r="V72" s="170">
        <v>0</v>
      </c>
      <c r="W72" s="170">
        <v>12</v>
      </c>
      <c r="X72" s="7"/>
    </row>
    <row r="73" spans="3:24" x14ac:dyDescent="0.25">
      <c r="C73" s="264" t="s">
        <v>5</v>
      </c>
      <c r="D73" s="264"/>
      <c r="E73" s="264"/>
      <c r="F73" s="224">
        <f t="shared" ref="F73:W73" si="0">SUM(F26:F72)</f>
        <v>72</v>
      </c>
      <c r="G73" s="224">
        <f t="shared" si="0"/>
        <v>54</v>
      </c>
      <c r="H73" s="224">
        <f t="shared" si="0"/>
        <v>155</v>
      </c>
      <c r="I73" s="224">
        <f t="shared" si="0"/>
        <v>166</v>
      </c>
      <c r="J73" s="224">
        <f t="shared" si="0"/>
        <v>143</v>
      </c>
      <c r="K73" s="224">
        <f t="shared" si="0"/>
        <v>58</v>
      </c>
      <c r="L73" s="224">
        <f t="shared" si="0"/>
        <v>135</v>
      </c>
      <c r="M73" s="224">
        <f t="shared" si="0"/>
        <v>81</v>
      </c>
      <c r="N73" s="224">
        <f t="shared" si="0"/>
        <v>115</v>
      </c>
      <c r="O73" s="224">
        <f t="shared" si="0"/>
        <v>104</v>
      </c>
      <c r="P73" s="224">
        <f t="shared" si="0"/>
        <v>240</v>
      </c>
      <c r="Q73" s="224">
        <f t="shared" si="0"/>
        <v>194</v>
      </c>
      <c r="R73" s="224">
        <f t="shared" si="0"/>
        <v>181</v>
      </c>
      <c r="S73" s="224">
        <f t="shared" si="0"/>
        <v>163</v>
      </c>
      <c r="T73" s="224">
        <f t="shared" si="0"/>
        <v>269</v>
      </c>
      <c r="U73" s="224">
        <f t="shared" si="0"/>
        <v>144</v>
      </c>
      <c r="V73" s="224">
        <f t="shared" si="0"/>
        <v>164</v>
      </c>
      <c r="W73" s="224">
        <f t="shared" si="0"/>
        <v>168</v>
      </c>
      <c r="X73" s="7"/>
    </row>
    <row r="74" spans="3:24" x14ac:dyDescent="0.25">
      <c r="C74" s="264" t="s">
        <v>295</v>
      </c>
      <c r="D74" s="264"/>
      <c r="E74" s="264"/>
      <c r="F74" s="275">
        <f>SUM(F73:G73)</f>
        <v>126</v>
      </c>
      <c r="G74" s="276"/>
      <c r="H74" s="275">
        <f t="shared" ref="H74" si="1">SUM(H73:I73)</f>
        <v>321</v>
      </c>
      <c r="I74" s="276"/>
      <c r="J74" s="275">
        <f t="shared" ref="J74" si="2">SUM(J73:K73)</f>
        <v>201</v>
      </c>
      <c r="K74" s="276"/>
      <c r="L74" s="275">
        <f t="shared" ref="L74" si="3">SUM(L73:M73)</f>
        <v>216</v>
      </c>
      <c r="M74" s="276"/>
      <c r="N74" s="275">
        <f t="shared" ref="N74" si="4">SUM(N73:O73)</f>
        <v>219</v>
      </c>
      <c r="O74" s="276"/>
      <c r="P74" s="275">
        <f t="shared" ref="P74" si="5">SUM(P73:Q73)</f>
        <v>434</v>
      </c>
      <c r="Q74" s="276"/>
      <c r="R74" s="275">
        <f t="shared" ref="R74" si="6">SUM(R73:S73)</f>
        <v>344</v>
      </c>
      <c r="S74" s="276"/>
      <c r="T74" s="275">
        <f t="shared" ref="T74" si="7">SUM(T73:U73)</f>
        <v>413</v>
      </c>
      <c r="U74" s="276"/>
      <c r="V74" s="275">
        <f>SUM(V73:W73)</f>
        <v>332</v>
      </c>
      <c r="W74" s="276"/>
      <c r="X74" s="7"/>
    </row>
    <row r="75" spans="3:24" x14ac:dyDescent="0.25"/>
    <row r="76" spans="3:24" x14ac:dyDescent="0.25">
      <c r="C76" s="21" t="s">
        <v>251</v>
      </c>
      <c r="D76" s="21"/>
    </row>
    <row r="77" spans="3:24" x14ac:dyDescent="0.25"/>
    <row r="78" spans="3:24" hidden="1" x14ac:dyDescent="0.25"/>
    <row r="79" spans="3:24" hidden="1" x14ac:dyDescent="0.25"/>
    <row r="80" spans="3:24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t="12.75" hidden="1" customHeight="1" x14ac:dyDescent="0.25"/>
    <row r="87" ht="12.75" hidden="1" customHeight="1" x14ac:dyDescent="0.25"/>
    <row r="88" ht="12.75" hidden="1" customHeight="1" x14ac:dyDescent="0.25"/>
    <row r="89" ht="12.75" hidden="1" customHeight="1" x14ac:dyDescent="0.25"/>
    <row r="90" ht="12.75" hidden="1" customHeight="1" x14ac:dyDescent="0.25"/>
  </sheetData>
  <sheetProtection password="CD78" sheet="1" objects="1" scenarios="1"/>
  <mergeCells count="32">
    <mergeCell ref="T74:U74"/>
    <mergeCell ref="V74:W74"/>
    <mergeCell ref="H74:I74"/>
    <mergeCell ref="J74:K74"/>
    <mergeCell ref="L74:M74"/>
    <mergeCell ref="N74:O74"/>
    <mergeCell ref="P74:Q74"/>
    <mergeCell ref="R74:S74"/>
    <mergeCell ref="F74:G74"/>
    <mergeCell ref="C31:C36"/>
    <mergeCell ref="C37:C38"/>
    <mergeCell ref="C39:C45"/>
    <mergeCell ref="C46:C56"/>
    <mergeCell ref="C57:C61"/>
    <mergeCell ref="C62:C69"/>
    <mergeCell ref="C70:C71"/>
    <mergeCell ref="C73:E73"/>
    <mergeCell ref="C74:E74"/>
    <mergeCell ref="R24:S24"/>
    <mergeCell ref="T24:U24"/>
    <mergeCell ref="V24:W24"/>
    <mergeCell ref="C26:C30"/>
    <mergeCell ref="B1:S1"/>
    <mergeCell ref="C24:C25"/>
    <mergeCell ref="D24:D25"/>
    <mergeCell ref="E24:E25"/>
    <mergeCell ref="F24:G24"/>
    <mergeCell ref="H24:I24"/>
    <mergeCell ref="J24:K24"/>
    <mergeCell ref="L24:M24"/>
    <mergeCell ref="N24:O24"/>
    <mergeCell ref="P24:Q24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Drop Down 1">
              <controlPr defaultSize="0" autoLine="0" autoPict="0">
                <anchor moveWithCells="1">
                  <from>
                    <xdr:col>2</xdr:col>
                    <xdr:colOff>28575</xdr:colOff>
                    <xdr:row>3</xdr:row>
                    <xdr:rowOff>38100</xdr:rowOff>
                  </from>
                  <to>
                    <xdr:col>4</xdr:col>
                    <xdr:colOff>3629025</xdr:colOff>
                    <xdr:row>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>
    <tabColor rgb="FF92D050"/>
  </sheetPr>
  <dimension ref="A1:N108"/>
  <sheetViews>
    <sheetView showGridLines="0" showZeros="0" workbookViewId="0">
      <pane xSplit="1" ySplit="1" topLeftCell="B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0" defaultRowHeight="12.75" zeroHeight="1" x14ac:dyDescent="0.2"/>
  <cols>
    <col min="1" max="1" width="25.7109375" style="71" customWidth="1"/>
    <col min="2" max="2" width="5.7109375" style="10" customWidth="1"/>
    <col min="3" max="3" width="21.28515625" style="10" customWidth="1"/>
    <col min="4" max="4" width="4.42578125" style="10" hidden="1" customWidth="1"/>
    <col min="5" max="5" width="51.42578125" style="62" bestFit="1" customWidth="1"/>
    <col min="6" max="6" width="9" style="10" bestFit="1" customWidth="1"/>
    <col min="7" max="7" width="6.28515625" style="10" bestFit="1" customWidth="1"/>
    <col min="8" max="8" width="9.85546875" style="10" bestFit="1" customWidth="1"/>
    <col min="9" max="9" width="13.42578125" style="10" bestFit="1" customWidth="1"/>
    <col min="10" max="10" width="9" style="82" bestFit="1" customWidth="1"/>
    <col min="11" max="11" width="6.28515625" style="82" bestFit="1" customWidth="1"/>
    <col min="12" max="12" width="9.85546875" style="91" bestFit="1" customWidth="1"/>
    <col min="13" max="13" width="13.42578125" style="91" bestFit="1" customWidth="1"/>
    <col min="14" max="14" width="5.7109375" style="10" customWidth="1"/>
    <col min="15" max="16384" width="11.42578125" style="10" hidden="1"/>
  </cols>
  <sheetData>
    <row r="1" spans="1:14" s="102" customFormat="1" ht="26.25" x14ac:dyDescent="0.25">
      <c r="A1" s="42"/>
      <c r="B1" s="234" t="s">
        <v>175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1:14" x14ac:dyDescent="0.2"/>
    <row r="3" spans="1:14" ht="15.75" x14ac:dyDescent="0.2">
      <c r="C3" s="41" t="s">
        <v>160</v>
      </c>
    </row>
    <row r="4" spans="1:14" x14ac:dyDescent="0.2"/>
    <row r="5" spans="1:14" x14ac:dyDescent="0.2"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4" x14ac:dyDescent="0.2">
      <c r="C6" s="123">
        <v>1</v>
      </c>
      <c r="E6" s="211" t="str">
        <f>VLOOKUP($C$6,CONVENCIONES!$A$29:$B$58,2,0)</f>
        <v>Administración del Medio Ambiente</v>
      </c>
    </row>
    <row r="7" spans="1:14" x14ac:dyDescent="0.2"/>
    <row r="8" spans="1:14" x14ac:dyDescent="0.2"/>
    <row r="9" spans="1:14" x14ac:dyDescent="0.2"/>
    <row r="10" spans="1:14" x14ac:dyDescent="0.2"/>
    <row r="11" spans="1:14" x14ac:dyDescent="0.2"/>
    <row r="12" spans="1:14" x14ac:dyDescent="0.2"/>
    <row r="13" spans="1:14" x14ac:dyDescent="0.2"/>
    <row r="14" spans="1:14" x14ac:dyDescent="0.2"/>
    <row r="15" spans="1:14" x14ac:dyDescent="0.2"/>
    <row r="16" spans="1:14" x14ac:dyDescent="0.2"/>
    <row r="17" spans="3:13" x14ac:dyDescent="0.2"/>
    <row r="18" spans="3:13" x14ac:dyDescent="0.2"/>
    <row r="19" spans="3:13" x14ac:dyDescent="0.2"/>
    <row r="20" spans="3:13" x14ac:dyDescent="0.2"/>
    <row r="21" spans="3:13" x14ac:dyDescent="0.2">
      <c r="F21" s="2"/>
      <c r="G21" s="2"/>
      <c r="H21" s="2"/>
      <c r="I21" s="2"/>
    </row>
    <row r="22" spans="3:13" x14ac:dyDescent="0.2">
      <c r="F22" s="2"/>
      <c r="G22" s="2"/>
      <c r="H22" s="2"/>
      <c r="I22" s="2"/>
    </row>
    <row r="23" spans="3:13" x14ac:dyDescent="0.2">
      <c r="F23" s="2"/>
      <c r="G23" s="2"/>
      <c r="H23" s="2"/>
      <c r="I23" s="2"/>
    </row>
    <row r="24" spans="3:13" x14ac:dyDescent="0.2">
      <c r="F24" s="2"/>
      <c r="G24" s="2"/>
      <c r="H24" s="2"/>
      <c r="I24" s="2"/>
    </row>
    <row r="25" spans="3:13" x14ac:dyDescent="0.2">
      <c r="E25" s="125" t="s">
        <v>99</v>
      </c>
      <c r="F25" s="17">
        <f>VLOOKUP($E$6,$E$29:$M$59,2,0)</f>
        <v>182</v>
      </c>
      <c r="G25" s="17">
        <f>VLOOKUP($E$6,$E$29:$M$59,3,0)</f>
        <v>81</v>
      </c>
      <c r="H25" s="17">
        <f>VLOOKUP($E$6,$E$29:$M$59,4,0)</f>
        <v>81</v>
      </c>
      <c r="I25" s="17">
        <f>VLOOKUP($E$6,$E$29:$M$59,5,0)</f>
        <v>77</v>
      </c>
    </row>
    <row r="26" spans="3:13" x14ac:dyDescent="0.2">
      <c r="E26" s="125" t="s">
        <v>100</v>
      </c>
      <c r="F26" s="17">
        <f>VLOOKUP($E$6,$E$29:$M$59,6,0)</f>
        <v>155</v>
      </c>
      <c r="G26" s="17">
        <f>VLOOKUP($E$6,$E$29:$M$59,7,0)</f>
        <v>81</v>
      </c>
      <c r="H26" s="17">
        <f>VLOOKUP($E$6,$E$29:$M$59,8,0)</f>
        <v>81</v>
      </c>
      <c r="I26" s="17">
        <f>VLOOKUP($E$6,$E$29:$M$59,9,0)</f>
        <v>81</v>
      </c>
    </row>
    <row r="27" spans="3:13" x14ac:dyDescent="0.2">
      <c r="C27" s="227" t="s">
        <v>0</v>
      </c>
      <c r="D27" s="227" t="s">
        <v>1</v>
      </c>
      <c r="E27" s="227" t="s">
        <v>2</v>
      </c>
      <c r="F27" s="227" t="s">
        <v>3</v>
      </c>
      <c r="G27" s="227"/>
      <c r="H27" s="227"/>
      <c r="I27" s="231"/>
      <c r="J27" s="232" t="s">
        <v>4</v>
      </c>
      <c r="K27" s="227"/>
      <c r="L27" s="227"/>
      <c r="M27" s="227"/>
    </row>
    <row r="28" spans="3:13" x14ac:dyDescent="0.2">
      <c r="C28" s="227"/>
      <c r="D28" s="227"/>
      <c r="E28" s="227"/>
      <c r="F28" s="202" t="s">
        <v>72</v>
      </c>
      <c r="G28" s="202" t="s">
        <v>90</v>
      </c>
      <c r="H28" s="202" t="s">
        <v>91</v>
      </c>
      <c r="I28" s="203" t="s">
        <v>73</v>
      </c>
      <c r="J28" s="204" t="s">
        <v>72</v>
      </c>
      <c r="K28" s="202" t="s">
        <v>90</v>
      </c>
      <c r="L28" s="202" t="s">
        <v>91</v>
      </c>
      <c r="M28" s="202" t="s">
        <v>73</v>
      </c>
    </row>
    <row r="29" spans="3:13" ht="12.75" customHeight="1" x14ac:dyDescent="0.2">
      <c r="C29" s="226" t="s">
        <v>6</v>
      </c>
      <c r="D29" s="205">
        <v>4</v>
      </c>
      <c r="E29" s="4" t="s">
        <v>7</v>
      </c>
      <c r="F29" s="170">
        <v>93</v>
      </c>
      <c r="G29" s="170">
        <v>69</v>
      </c>
      <c r="H29" s="207">
        <v>69</v>
      </c>
      <c r="I29" s="208">
        <v>69</v>
      </c>
      <c r="J29" s="171">
        <v>0</v>
      </c>
      <c r="K29" s="170">
        <v>0</v>
      </c>
      <c r="L29" s="207">
        <v>0</v>
      </c>
      <c r="M29" s="170">
        <v>0</v>
      </c>
    </row>
    <row r="30" spans="3:13" x14ac:dyDescent="0.2">
      <c r="C30" s="226"/>
      <c r="D30" s="205">
        <v>66</v>
      </c>
      <c r="E30" s="4" t="s">
        <v>8</v>
      </c>
      <c r="F30" s="170">
        <v>54</v>
      </c>
      <c r="G30" s="170">
        <v>48</v>
      </c>
      <c r="H30" s="207">
        <v>48</v>
      </c>
      <c r="I30" s="208">
        <v>48</v>
      </c>
      <c r="J30" s="171">
        <v>0</v>
      </c>
      <c r="K30" s="170">
        <v>0</v>
      </c>
      <c r="L30" s="207">
        <v>0</v>
      </c>
      <c r="M30" s="170">
        <v>0</v>
      </c>
    </row>
    <row r="31" spans="3:13" x14ac:dyDescent="0.2">
      <c r="C31" s="226"/>
      <c r="D31" s="205">
        <v>68</v>
      </c>
      <c r="E31" s="4" t="s">
        <v>158</v>
      </c>
      <c r="F31" s="170">
        <v>140</v>
      </c>
      <c r="G31" s="170">
        <v>78</v>
      </c>
      <c r="H31" s="207">
        <v>78</v>
      </c>
      <c r="I31" s="208">
        <v>74</v>
      </c>
      <c r="J31" s="171">
        <v>184</v>
      </c>
      <c r="K31" s="170">
        <v>79</v>
      </c>
      <c r="L31" s="207">
        <v>79</v>
      </c>
      <c r="M31" s="170">
        <v>79</v>
      </c>
    </row>
    <row r="32" spans="3:13" x14ac:dyDescent="0.2">
      <c r="C32" s="226"/>
      <c r="D32" s="205">
        <v>1</v>
      </c>
      <c r="E32" s="4" t="s">
        <v>9</v>
      </c>
      <c r="F32" s="170">
        <v>156</v>
      </c>
      <c r="G32" s="170">
        <v>88</v>
      </c>
      <c r="H32" s="207">
        <v>88</v>
      </c>
      <c r="I32" s="208">
        <v>88</v>
      </c>
      <c r="J32" s="171">
        <v>0</v>
      </c>
      <c r="K32" s="170">
        <v>0</v>
      </c>
      <c r="L32" s="207">
        <v>0</v>
      </c>
      <c r="M32" s="170">
        <v>0</v>
      </c>
    </row>
    <row r="33" spans="1:13" ht="12.75" customHeight="1" x14ac:dyDescent="0.2">
      <c r="C33" s="226" t="s">
        <v>10</v>
      </c>
      <c r="D33" s="205">
        <v>27</v>
      </c>
      <c r="E33" s="4" t="s">
        <v>11</v>
      </c>
      <c r="F33" s="170">
        <v>182</v>
      </c>
      <c r="G33" s="170">
        <v>81</v>
      </c>
      <c r="H33" s="207">
        <v>81</v>
      </c>
      <c r="I33" s="208">
        <v>77</v>
      </c>
      <c r="J33" s="171">
        <v>155</v>
      </c>
      <c r="K33" s="170">
        <v>81</v>
      </c>
      <c r="L33" s="207">
        <v>81</v>
      </c>
      <c r="M33" s="170">
        <v>81</v>
      </c>
    </row>
    <row r="34" spans="1:13" ht="25.5" x14ac:dyDescent="0.2">
      <c r="C34" s="226"/>
      <c r="D34" s="205" t="s">
        <v>12</v>
      </c>
      <c r="E34" s="4" t="s">
        <v>13</v>
      </c>
      <c r="F34" s="170">
        <v>75</v>
      </c>
      <c r="G34" s="170">
        <v>72</v>
      </c>
      <c r="H34" s="207">
        <v>72</v>
      </c>
      <c r="I34" s="208">
        <v>71</v>
      </c>
      <c r="J34" s="171">
        <v>62</v>
      </c>
      <c r="K34" s="170">
        <v>83</v>
      </c>
      <c r="L34" s="207">
        <v>62</v>
      </c>
      <c r="M34" s="170">
        <v>63</v>
      </c>
    </row>
    <row r="35" spans="1:13" x14ac:dyDescent="0.2">
      <c r="C35" s="201" t="s">
        <v>15</v>
      </c>
      <c r="D35" s="205">
        <v>7</v>
      </c>
      <c r="E35" s="4" t="s">
        <v>16</v>
      </c>
      <c r="F35" s="170">
        <v>61</v>
      </c>
      <c r="G35" s="170">
        <v>53</v>
      </c>
      <c r="H35" s="207">
        <v>53</v>
      </c>
      <c r="I35" s="208">
        <v>53</v>
      </c>
      <c r="J35" s="171">
        <v>0</v>
      </c>
      <c r="K35" s="170">
        <v>0</v>
      </c>
      <c r="L35" s="207">
        <v>0</v>
      </c>
      <c r="M35" s="170">
        <v>0</v>
      </c>
    </row>
    <row r="36" spans="1:13" s="82" customFormat="1" ht="12.75" customHeight="1" x14ac:dyDescent="0.2">
      <c r="A36" s="103"/>
      <c r="C36" s="226" t="s">
        <v>17</v>
      </c>
      <c r="D36" s="205">
        <v>6</v>
      </c>
      <c r="E36" s="4" t="s">
        <v>18</v>
      </c>
      <c r="F36" s="170">
        <v>109</v>
      </c>
      <c r="G36" s="170">
        <v>78</v>
      </c>
      <c r="H36" s="207">
        <v>78</v>
      </c>
      <c r="I36" s="208">
        <v>77</v>
      </c>
      <c r="J36" s="171">
        <v>132</v>
      </c>
      <c r="K36" s="170">
        <v>84</v>
      </c>
      <c r="L36" s="207">
        <v>84</v>
      </c>
      <c r="M36" s="170">
        <v>84</v>
      </c>
    </row>
    <row r="37" spans="1:13" ht="25.5" x14ac:dyDescent="0.2">
      <c r="C37" s="226"/>
      <c r="D37" s="209" t="s">
        <v>19</v>
      </c>
      <c r="E37" s="210" t="s">
        <v>93</v>
      </c>
      <c r="F37" s="170">
        <v>14</v>
      </c>
      <c r="G37" s="170"/>
      <c r="H37" s="207">
        <v>0</v>
      </c>
      <c r="I37" s="208"/>
      <c r="J37" s="171">
        <v>0</v>
      </c>
      <c r="K37" s="170"/>
      <c r="L37" s="207">
        <v>0</v>
      </c>
      <c r="M37" s="170"/>
    </row>
    <row r="38" spans="1:13" x14ac:dyDescent="0.2">
      <c r="C38" s="226"/>
      <c r="D38" s="205">
        <v>9</v>
      </c>
      <c r="E38" s="4" t="s">
        <v>20</v>
      </c>
      <c r="F38" s="170">
        <v>103</v>
      </c>
      <c r="G38" s="170">
        <v>71</v>
      </c>
      <c r="H38" s="207">
        <v>71</v>
      </c>
      <c r="I38" s="208">
        <v>71</v>
      </c>
      <c r="J38" s="171">
        <v>64</v>
      </c>
      <c r="K38" s="170">
        <v>65</v>
      </c>
      <c r="L38" s="207">
        <v>64</v>
      </c>
      <c r="M38" s="170">
        <v>62</v>
      </c>
    </row>
    <row r="39" spans="1:13" x14ac:dyDescent="0.2">
      <c r="C39" s="226"/>
      <c r="D39" s="205">
        <v>21</v>
      </c>
      <c r="E39" s="4" t="s">
        <v>21</v>
      </c>
      <c r="F39" s="170">
        <v>85</v>
      </c>
      <c r="G39" s="170">
        <v>65</v>
      </c>
      <c r="H39" s="207">
        <v>65</v>
      </c>
      <c r="I39" s="208">
        <v>65</v>
      </c>
      <c r="J39" s="171">
        <v>35</v>
      </c>
      <c r="K39" s="170">
        <v>55</v>
      </c>
      <c r="L39" s="207">
        <v>35</v>
      </c>
      <c r="M39" s="170">
        <v>39</v>
      </c>
    </row>
    <row r="40" spans="1:13" x14ac:dyDescent="0.2">
      <c r="C40" s="226"/>
      <c r="D40" s="205">
        <v>33</v>
      </c>
      <c r="E40" s="4" t="s">
        <v>22</v>
      </c>
      <c r="F40" s="170">
        <v>150</v>
      </c>
      <c r="G40" s="170">
        <v>111</v>
      </c>
      <c r="H40" s="207">
        <v>111</v>
      </c>
      <c r="I40" s="208">
        <v>111</v>
      </c>
      <c r="J40" s="171">
        <v>163</v>
      </c>
      <c r="K40" s="170">
        <v>111</v>
      </c>
      <c r="L40" s="207">
        <v>111</v>
      </c>
      <c r="M40" s="170">
        <v>111</v>
      </c>
    </row>
    <row r="41" spans="1:13" x14ac:dyDescent="0.2">
      <c r="C41" s="226" t="s">
        <v>25</v>
      </c>
      <c r="D41" s="205">
        <v>32</v>
      </c>
      <c r="E41" s="4" t="s">
        <v>26</v>
      </c>
      <c r="F41" s="170">
        <v>198</v>
      </c>
      <c r="G41" s="170">
        <v>84</v>
      </c>
      <c r="H41" s="207">
        <v>84</v>
      </c>
      <c r="I41" s="208">
        <v>84</v>
      </c>
      <c r="J41" s="171">
        <v>207</v>
      </c>
      <c r="K41" s="170">
        <v>82</v>
      </c>
      <c r="L41" s="207">
        <v>82</v>
      </c>
      <c r="M41" s="170">
        <v>82</v>
      </c>
    </row>
    <row r="42" spans="1:13" ht="12.75" customHeight="1" x14ac:dyDescent="0.2">
      <c r="C42" s="226"/>
      <c r="D42" s="205">
        <v>31</v>
      </c>
      <c r="E42" s="4" t="s">
        <v>28</v>
      </c>
      <c r="F42" s="170">
        <v>866</v>
      </c>
      <c r="G42" s="170">
        <v>62</v>
      </c>
      <c r="H42" s="207">
        <v>62</v>
      </c>
      <c r="I42" s="208">
        <v>62</v>
      </c>
      <c r="J42" s="171">
        <v>437</v>
      </c>
      <c r="K42" s="170">
        <v>60</v>
      </c>
      <c r="L42" s="207">
        <v>60</v>
      </c>
      <c r="M42" s="170">
        <v>56</v>
      </c>
    </row>
    <row r="43" spans="1:13" x14ac:dyDescent="0.2">
      <c r="C43" s="226"/>
      <c r="D43" s="205">
        <v>92</v>
      </c>
      <c r="E43" s="4" t="s">
        <v>29</v>
      </c>
      <c r="F43" s="170">
        <v>147</v>
      </c>
      <c r="G43" s="170">
        <v>60</v>
      </c>
      <c r="H43" s="207">
        <v>60</v>
      </c>
      <c r="I43" s="208">
        <v>53</v>
      </c>
      <c r="J43" s="171">
        <v>132</v>
      </c>
      <c r="K43" s="170">
        <v>60</v>
      </c>
      <c r="L43" s="207">
        <v>60</v>
      </c>
      <c r="M43" s="170">
        <v>51</v>
      </c>
    </row>
    <row r="44" spans="1:13" x14ac:dyDescent="0.2">
      <c r="C44" s="226"/>
      <c r="D44" s="205">
        <v>99</v>
      </c>
      <c r="E44" s="4" t="s">
        <v>30</v>
      </c>
      <c r="F44" s="170">
        <v>72</v>
      </c>
      <c r="G44" s="170">
        <v>42</v>
      </c>
      <c r="H44" s="207">
        <v>42</v>
      </c>
      <c r="I44" s="208">
        <v>42</v>
      </c>
      <c r="J44" s="171">
        <v>58</v>
      </c>
      <c r="K44" s="170">
        <v>50</v>
      </c>
      <c r="L44" s="207">
        <v>50</v>
      </c>
      <c r="M44" s="170">
        <v>40</v>
      </c>
    </row>
    <row r="45" spans="1:13" x14ac:dyDescent="0.2">
      <c r="C45" s="226" t="s">
        <v>31</v>
      </c>
      <c r="D45" s="205">
        <v>13</v>
      </c>
      <c r="E45" s="4" t="s">
        <v>31</v>
      </c>
      <c r="F45" s="170">
        <v>444</v>
      </c>
      <c r="G45" s="170">
        <v>86</v>
      </c>
      <c r="H45" s="207">
        <v>86</v>
      </c>
      <c r="I45" s="208">
        <v>86</v>
      </c>
      <c r="J45" s="171">
        <v>304</v>
      </c>
      <c r="K45" s="170">
        <v>91</v>
      </c>
      <c r="L45" s="207">
        <v>91</v>
      </c>
      <c r="M45" s="170">
        <v>91</v>
      </c>
    </row>
    <row r="46" spans="1:13" ht="12.75" customHeight="1" x14ac:dyDescent="0.2">
      <c r="C46" s="226"/>
      <c r="D46" s="205">
        <v>38</v>
      </c>
      <c r="E46" s="4" t="s">
        <v>32</v>
      </c>
      <c r="F46" s="170">
        <v>162</v>
      </c>
      <c r="G46" s="170">
        <v>113</v>
      </c>
      <c r="H46" s="207">
        <v>113</v>
      </c>
      <c r="I46" s="208">
        <v>113</v>
      </c>
      <c r="J46" s="171">
        <v>172</v>
      </c>
      <c r="K46" s="170">
        <v>102</v>
      </c>
      <c r="L46" s="207">
        <v>102</v>
      </c>
      <c r="M46" s="170">
        <v>102</v>
      </c>
    </row>
    <row r="47" spans="1:13" x14ac:dyDescent="0.2">
      <c r="C47" s="201" t="s">
        <v>33</v>
      </c>
      <c r="D47" s="205">
        <v>14</v>
      </c>
      <c r="E47" s="4" t="s">
        <v>33</v>
      </c>
      <c r="F47" s="170">
        <v>213</v>
      </c>
      <c r="G47" s="170">
        <v>82</v>
      </c>
      <c r="H47" s="207">
        <v>82</v>
      </c>
      <c r="I47" s="208">
        <v>82</v>
      </c>
      <c r="J47" s="171">
        <v>176</v>
      </c>
      <c r="K47" s="170">
        <v>84</v>
      </c>
      <c r="L47" s="207">
        <v>84</v>
      </c>
      <c r="M47" s="170">
        <v>84</v>
      </c>
    </row>
    <row r="48" spans="1:13" x14ac:dyDescent="0.2">
      <c r="C48" s="226" t="s">
        <v>34</v>
      </c>
      <c r="D48" s="205">
        <v>28</v>
      </c>
      <c r="E48" s="4" t="s">
        <v>35</v>
      </c>
      <c r="F48" s="170">
        <v>192</v>
      </c>
      <c r="G48" s="170">
        <v>84</v>
      </c>
      <c r="H48" s="207">
        <v>84</v>
      </c>
      <c r="I48" s="208">
        <v>84</v>
      </c>
      <c r="J48" s="171">
        <v>139</v>
      </c>
      <c r="K48" s="170">
        <v>83</v>
      </c>
      <c r="L48" s="207">
        <v>83</v>
      </c>
      <c r="M48" s="170">
        <v>83</v>
      </c>
    </row>
    <row r="49" spans="3:13" ht="12.75" customHeight="1" x14ac:dyDescent="0.2">
      <c r="C49" s="226"/>
      <c r="D49" s="205">
        <v>37</v>
      </c>
      <c r="E49" s="4" t="s">
        <v>36</v>
      </c>
      <c r="F49" s="170">
        <v>94</v>
      </c>
      <c r="G49" s="170">
        <v>80</v>
      </c>
      <c r="H49" s="207">
        <v>80</v>
      </c>
      <c r="I49" s="208">
        <v>74</v>
      </c>
      <c r="J49" s="171">
        <v>78</v>
      </c>
      <c r="K49" s="170">
        <v>80</v>
      </c>
      <c r="L49" s="207">
        <v>78</v>
      </c>
      <c r="M49" s="170">
        <v>61</v>
      </c>
    </row>
    <row r="50" spans="3:13" x14ac:dyDescent="0.2">
      <c r="C50" s="226"/>
      <c r="D50" s="205">
        <v>12</v>
      </c>
      <c r="E50" s="4" t="s">
        <v>37</v>
      </c>
      <c r="F50" s="170">
        <v>152</v>
      </c>
      <c r="G50" s="170">
        <v>85</v>
      </c>
      <c r="H50" s="207">
        <v>85</v>
      </c>
      <c r="I50" s="208">
        <v>85</v>
      </c>
      <c r="J50" s="171">
        <v>125</v>
      </c>
      <c r="K50" s="170">
        <v>98</v>
      </c>
      <c r="L50" s="207">
        <v>98</v>
      </c>
      <c r="M50" s="170">
        <v>98</v>
      </c>
    </row>
    <row r="51" spans="3:13" x14ac:dyDescent="0.2">
      <c r="C51" s="226"/>
      <c r="D51" s="205">
        <v>36</v>
      </c>
      <c r="E51" s="4" t="s">
        <v>38</v>
      </c>
      <c r="F51" s="170">
        <v>96</v>
      </c>
      <c r="G51" s="170">
        <v>80</v>
      </c>
      <c r="H51" s="207">
        <v>80</v>
      </c>
      <c r="I51" s="208">
        <v>65</v>
      </c>
      <c r="J51" s="171">
        <v>60</v>
      </c>
      <c r="K51" s="170">
        <v>80</v>
      </c>
      <c r="L51" s="207">
        <v>60</v>
      </c>
      <c r="M51" s="170">
        <v>46</v>
      </c>
    </row>
    <row r="52" spans="3:13" x14ac:dyDescent="0.2">
      <c r="C52" s="226"/>
      <c r="D52" s="205">
        <v>34</v>
      </c>
      <c r="E52" s="4" t="s">
        <v>39</v>
      </c>
      <c r="F52" s="170">
        <v>88</v>
      </c>
      <c r="G52" s="170">
        <v>86</v>
      </c>
      <c r="H52" s="207">
        <v>86</v>
      </c>
      <c r="I52" s="208">
        <v>86</v>
      </c>
      <c r="J52" s="171">
        <v>0</v>
      </c>
      <c r="K52" s="170">
        <v>0</v>
      </c>
      <c r="L52" s="207">
        <v>0</v>
      </c>
      <c r="M52" s="170">
        <v>0</v>
      </c>
    </row>
    <row r="53" spans="3:13" x14ac:dyDescent="0.2">
      <c r="C53" s="226" t="s">
        <v>40</v>
      </c>
      <c r="D53" s="205">
        <v>53</v>
      </c>
      <c r="E53" s="4" t="s">
        <v>41</v>
      </c>
      <c r="F53" s="170">
        <v>26</v>
      </c>
      <c r="G53" s="170">
        <v>19</v>
      </c>
      <c r="H53" s="207">
        <v>19</v>
      </c>
      <c r="I53" s="208">
        <v>19</v>
      </c>
      <c r="J53" s="171">
        <v>31</v>
      </c>
      <c r="K53" s="170">
        <v>26</v>
      </c>
      <c r="L53" s="207">
        <v>26</v>
      </c>
      <c r="M53" s="170">
        <v>26</v>
      </c>
    </row>
    <row r="54" spans="3:13" x14ac:dyDescent="0.2">
      <c r="C54" s="226"/>
      <c r="D54" s="205">
        <v>16</v>
      </c>
      <c r="E54" s="4" t="s">
        <v>42</v>
      </c>
      <c r="F54" s="170"/>
      <c r="G54" s="170"/>
      <c r="H54" s="207">
        <v>0</v>
      </c>
      <c r="I54" s="208"/>
      <c r="J54" s="171">
        <v>90</v>
      </c>
      <c r="K54" s="170">
        <v>80</v>
      </c>
      <c r="L54" s="207">
        <v>80</v>
      </c>
      <c r="M54" s="170">
        <v>75</v>
      </c>
    </row>
    <row r="55" spans="3:13" x14ac:dyDescent="0.2">
      <c r="C55" s="226"/>
      <c r="D55" s="205">
        <v>86</v>
      </c>
      <c r="E55" s="4" t="s">
        <v>43</v>
      </c>
      <c r="F55" s="170">
        <v>150</v>
      </c>
      <c r="G55" s="170">
        <v>80</v>
      </c>
      <c r="H55" s="207">
        <v>80</v>
      </c>
      <c r="I55" s="208">
        <v>77</v>
      </c>
      <c r="J55" s="171">
        <v>111</v>
      </c>
      <c r="K55" s="170">
        <v>80</v>
      </c>
      <c r="L55" s="207">
        <v>80</v>
      </c>
      <c r="M55" s="170">
        <v>80</v>
      </c>
    </row>
    <row r="56" spans="3:13" x14ac:dyDescent="0.2">
      <c r="C56" s="226"/>
      <c r="D56" s="205">
        <v>22</v>
      </c>
      <c r="E56" s="4" t="s">
        <v>47</v>
      </c>
      <c r="F56" s="170">
        <v>82</v>
      </c>
      <c r="G56" s="170">
        <v>86</v>
      </c>
      <c r="H56" s="207">
        <v>82</v>
      </c>
      <c r="I56" s="208">
        <v>86</v>
      </c>
      <c r="J56" s="171">
        <v>53</v>
      </c>
      <c r="K56" s="170">
        <v>82</v>
      </c>
      <c r="L56" s="207">
        <v>53</v>
      </c>
      <c r="M56" s="170">
        <v>82</v>
      </c>
    </row>
    <row r="57" spans="3:13" x14ac:dyDescent="0.2">
      <c r="C57" s="226"/>
      <c r="D57" s="205">
        <v>23</v>
      </c>
      <c r="E57" s="4" t="s">
        <v>48</v>
      </c>
      <c r="F57" s="170">
        <v>184</v>
      </c>
      <c r="G57" s="170">
        <v>90</v>
      </c>
      <c r="H57" s="207">
        <v>90</v>
      </c>
      <c r="I57" s="208">
        <v>90</v>
      </c>
      <c r="J57" s="171">
        <v>131</v>
      </c>
      <c r="K57" s="170">
        <v>88</v>
      </c>
      <c r="L57" s="207">
        <v>88</v>
      </c>
      <c r="M57" s="170">
        <v>88</v>
      </c>
    </row>
    <row r="58" spans="3:13" x14ac:dyDescent="0.2">
      <c r="C58" s="226"/>
      <c r="D58" s="205">
        <v>24</v>
      </c>
      <c r="E58" s="4" t="s">
        <v>51</v>
      </c>
      <c r="F58" s="170">
        <v>85</v>
      </c>
      <c r="G58" s="170">
        <v>83</v>
      </c>
      <c r="H58" s="207">
        <v>83</v>
      </c>
      <c r="I58" s="208">
        <v>83</v>
      </c>
      <c r="J58" s="171">
        <v>84</v>
      </c>
      <c r="K58" s="170">
        <v>87</v>
      </c>
      <c r="L58" s="207">
        <v>84</v>
      </c>
      <c r="M58" s="170">
        <v>87</v>
      </c>
    </row>
    <row r="59" spans="3:13" x14ac:dyDescent="0.2">
      <c r="C59" s="226"/>
      <c r="D59" s="205">
        <v>25</v>
      </c>
      <c r="E59" s="4" t="s">
        <v>52</v>
      </c>
      <c r="F59" s="170">
        <v>124</v>
      </c>
      <c r="G59" s="170">
        <v>81</v>
      </c>
      <c r="H59" s="207">
        <v>81</v>
      </c>
      <c r="I59" s="208">
        <v>80</v>
      </c>
      <c r="J59" s="171">
        <v>0</v>
      </c>
      <c r="K59" s="170">
        <v>0</v>
      </c>
      <c r="L59" s="207">
        <v>0</v>
      </c>
      <c r="M59" s="170">
        <v>0</v>
      </c>
    </row>
    <row r="60" spans="3:13" x14ac:dyDescent="0.2">
      <c r="C60" s="227" t="s">
        <v>5</v>
      </c>
      <c r="D60" s="227"/>
      <c r="E60" s="227"/>
      <c r="F60" s="206">
        <f>SUM(F29:F59)</f>
        <v>4597</v>
      </c>
      <c r="G60" s="206">
        <f t="shared" ref="G60:H60" si="0">SUM(G29:G59)</f>
        <v>2197</v>
      </c>
      <c r="H60" s="206">
        <f t="shared" si="0"/>
        <v>2193</v>
      </c>
      <c r="I60" s="53">
        <f>SUM(I29:I59)</f>
        <v>2155</v>
      </c>
      <c r="J60" s="54">
        <f>SUM(J29:J59)</f>
        <v>3183</v>
      </c>
      <c r="K60" s="206">
        <f>SUM(K29:K59)</f>
        <v>1871</v>
      </c>
      <c r="L60" s="206">
        <f>SUM(L29:L59)</f>
        <v>1775</v>
      </c>
      <c r="M60" s="206">
        <f t="shared" ref="M60" si="1">SUM(M29:M59)</f>
        <v>1751</v>
      </c>
    </row>
    <row r="61" spans="3:13" x14ac:dyDescent="0.2"/>
    <row r="62" spans="3:13" ht="13.5" thickBot="1" x14ac:dyDescent="0.25">
      <c r="C62" s="10" t="s">
        <v>166</v>
      </c>
    </row>
    <row r="63" spans="3:13" x14ac:dyDescent="0.2">
      <c r="C63" s="280" t="s">
        <v>253</v>
      </c>
      <c r="D63" s="281"/>
      <c r="E63" s="281"/>
      <c r="F63" s="281"/>
      <c r="G63" s="281"/>
      <c r="H63" s="281"/>
      <c r="I63" s="281"/>
      <c r="J63" s="281"/>
      <c r="K63" s="281"/>
      <c r="L63" s="281"/>
      <c r="M63" s="282"/>
    </row>
    <row r="64" spans="3:13" ht="13.5" thickBot="1" x14ac:dyDescent="0.25">
      <c r="C64" s="283"/>
      <c r="D64" s="284"/>
      <c r="E64" s="284"/>
      <c r="F64" s="284"/>
      <c r="G64" s="284"/>
      <c r="H64" s="284"/>
      <c r="I64" s="284"/>
      <c r="J64" s="284"/>
      <c r="K64" s="284"/>
      <c r="L64" s="284"/>
      <c r="M64" s="285"/>
    </row>
    <row r="65" spans="4:13" x14ac:dyDescent="0.2">
      <c r="D65" s="91"/>
      <c r="E65" s="91"/>
      <c r="J65" s="10"/>
      <c r="K65" s="10"/>
      <c r="L65" s="10"/>
      <c r="M65" s="10"/>
    </row>
    <row r="66" spans="4:13" hidden="1" x14ac:dyDescent="0.2"/>
    <row r="67" spans="4:13" hidden="1" x14ac:dyDescent="0.2"/>
    <row r="68" spans="4:13" hidden="1" x14ac:dyDescent="0.2"/>
    <row r="69" spans="4:13" hidden="1" x14ac:dyDescent="0.2"/>
    <row r="70" spans="4:13" hidden="1" x14ac:dyDescent="0.2"/>
    <row r="71" spans="4:13" hidden="1" x14ac:dyDescent="0.2"/>
    <row r="72" spans="4:13" hidden="1" x14ac:dyDescent="0.2"/>
    <row r="73" spans="4:13" hidden="1" x14ac:dyDescent="0.2"/>
    <row r="74" spans="4:13" hidden="1" x14ac:dyDescent="0.2"/>
    <row r="75" spans="4:13" hidden="1" x14ac:dyDescent="0.2"/>
    <row r="76" spans="4:13" hidden="1" x14ac:dyDescent="0.2"/>
    <row r="77" spans="4:13" hidden="1" x14ac:dyDescent="0.2"/>
    <row r="78" spans="4:13" hidden="1" x14ac:dyDescent="0.2"/>
    <row r="79" spans="4:13" hidden="1" x14ac:dyDescent="0.2"/>
    <row r="80" spans="4:13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</sheetData>
  <sheetProtection password="CD78" sheet="1" objects="1" scenarios="1"/>
  <mergeCells count="15">
    <mergeCell ref="C45:C46"/>
    <mergeCell ref="C48:C52"/>
    <mergeCell ref="C53:C59"/>
    <mergeCell ref="C60:E60"/>
    <mergeCell ref="C63:M64"/>
    <mergeCell ref="C36:C40"/>
    <mergeCell ref="C41:C44"/>
    <mergeCell ref="C27:C28"/>
    <mergeCell ref="D27:D28"/>
    <mergeCell ref="E27:E28"/>
    <mergeCell ref="B1:N1"/>
    <mergeCell ref="F27:I27"/>
    <mergeCell ref="J27:M27"/>
    <mergeCell ref="C29:C32"/>
    <mergeCell ref="C33:C34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Drop Down 1">
              <controlPr defaultSize="0" autoLine="0" autoPict="0">
                <anchor moveWithCells="1">
                  <from>
                    <xdr:col>2</xdr:col>
                    <xdr:colOff>28575</xdr:colOff>
                    <xdr:row>3</xdr:row>
                    <xdr:rowOff>47625</xdr:rowOff>
                  </from>
                  <to>
                    <xdr:col>4</xdr:col>
                    <xdr:colOff>2752725</xdr:colOff>
                    <xdr:row>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92D050"/>
  </sheetPr>
  <dimension ref="A1:R7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"/>
  <cols>
    <col min="1" max="1" width="25.7109375" style="90" customWidth="1"/>
    <col min="2" max="2" width="4.7109375" style="10" customWidth="1"/>
    <col min="3" max="3" width="23.7109375" style="10" customWidth="1"/>
    <col min="4" max="4" width="4.42578125" style="10" hidden="1" customWidth="1"/>
    <col min="5" max="5" width="51.7109375" style="10" customWidth="1"/>
    <col min="6" max="6" width="8.7109375" style="10" customWidth="1"/>
    <col min="7" max="8" width="12.7109375" style="10" customWidth="1"/>
    <col min="9" max="9" width="8.7109375" style="10" customWidth="1"/>
    <col min="10" max="11" width="12.7109375" style="10" customWidth="1"/>
    <col min="12" max="12" width="4.7109375" style="10" customWidth="1"/>
    <col min="13" max="18" width="0" style="10" hidden="1" customWidth="1"/>
    <col min="19" max="16384" width="11.42578125" style="10" hidden="1"/>
  </cols>
  <sheetData>
    <row r="1" spans="1:12" s="61" customFormat="1" ht="26.25" x14ac:dyDescent="0.25">
      <c r="A1" s="42"/>
      <c r="B1" s="234" t="s">
        <v>259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x14ac:dyDescent="0.2"/>
    <row r="3" spans="1:12" s="221" customFormat="1" ht="15.75" x14ac:dyDescent="0.25">
      <c r="A3" s="220"/>
      <c r="C3" s="286" t="s">
        <v>260</v>
      </c>
      <c r="D3" s="286"/>
      <c r="E3" s="286"/>
      <c r="F3" s="286"/>
      <c r="G3" s="286"/>
      <c r="H3" s="286"/>
      <c r="I3" s="286"/>
      <c r="J3" s="286"/>
      <c r="K3" s="286"/>
    </row>
    <row r="4" spans="1:12" x14ac:dyDescent="0.2"/>
    <row r="5" spans="1:12" x14ac:dyDescent="0.2">
      <c r="C5" s="287" t="s">
        <v>0</v>
      </c>
      <c r="D5" s="287" t="s">
        <v>1</v>
      </c>
      <c r="E5" s="287" t="s">
        <v>2</v>
      </c>
      <c r="F5" s="227" t="s">
        <v>254</v>
      </c>
      <c r="G5" s="227"/>
      <c r="H5" s="231"/>
      <c r="I5" s="232" t="s">
        <v>255</v>
      </c>
      <c r="J5" s="227"/>
      <c r="K5" s="227"/>
    </row>
    <row r="6" spans="1:12" ht="25.5" x14ac:dyDescent="0.2">
      <c r="C6" s="261"/>
      <c r="D6" s="261"/>
      <c r="E6" s="261"/>
      <c r="F6" s="213" t="s">
        <v>256</v>
      </c>
      <c r="G6" s="217" t="s">
        <v>257</v>
      </c>
      <c r="H6" s="195" t="s">
        <v>258</v>
      </c>
      <c r="I6" s="215" t="s">
        <v>256</v>
      </c>
      <c r="J6" s="217" t="s">
        <v>257</v>
      </c>
      <c r="K6" s="217" t="s">
        <v>258</v>
      </c>
    </row>
    <row r="7" spans="1:12" x14ac:dyDescent="0.2">
      <c r="C7" s="229" t="s">
        <v>6</v>
      </c>
      <c r="D7" s="216">
        <v>4</v>
      </c>
      <c r="E7" s="4" t="s">
        <v>7</v>
      </c>
      <c r="F7" s="105">
        <v>273</v>
      </c>
      <c r="G7" s="105">
        <v>0</v>
      </c>
      <c r="H7" s="106">
        <f>G7/F7</f>
        <v>0</v>
      </c>
      <c r="I7" s="218">
        <v>49.848529411764694</v>
      </c>
      <c r="J7" s="219">
        <v>6.6501661334193196</v>
      </c>
      <c r="K7" s="219">
        <f>J7/I7</f>
        <v>0.13340746882394131</v>
      </c>
    </row>
    <row r="8" spans="1:12" x14ac:dyDescent="0.2">
      <c r="C8" s="230"/>
      <c r="D8" s="216">
        <v>66</v>
      </c>
      <c r="E8" s="4" t="s">
        <v>8</v>
      </c>
      <c r="F8" s="105">
        <v>310</v>
      </c>
      <c r="G8" s="105">
        <v>4</v>
      </c>
      <c r="H8" s="106">
        <f t="shared" ref="H8:H31" si="0">G8/F8</f>
        <v>1.2903225806451613E-2</v>
      </c>
      <c r="I8" s="218">
        <v>51.706521739130437</v>
      </c>
      <c r="J8" s="219">
        <v>7.8682535539126111</v>
      </c>
      <c r="K8" s="219">
        <f t="shared" ref="K8:K35" si="1">J8/I8</f>
        <v>0.15217139519864625</v>
      </c>
    </row>
    <row r="9" spans="1:12" x14ac:dyDescent="0.2">
      <c r="C9" s="230"/>
      <c r="D9" s="216">
        <v>68</v>
      </c>
      <c r="E9" s="4" t="s">
        <v>158</v>
      </c>
      <c r="F9" s="105">
        <v>283.66666666666669</v>
      </c>
      <c r="G9" s="105">
        <v>20.757863302587019</v>
      </c>
      <c r="H9" s="106">
        <f t="shared" si="0"/>
        <v>7.3176956413350244E-2</v>
      </c>
      <c r="I9" s="218">
        <v>52.05591549295773</v>
      </c>
      <c r="J9" s="219">
        <v>5.5751583259185367</v>
      </c>
      <c r="K9" s="219">
        <f t="shared" si="1"/>
        <v>0.10709941940551905</v>
      </c>
    </row>
    <row r="10" spans="1:12" x14ac:dyDescent="0.2">
      <c r="C10" s="230"/>
      <c r="D10" s="216">
        <v>1</v>
      </c>
      <c r="E10" s="4" t="s">
        <v>9</v>
      </c>
      <c r="F10" s="105"/>
      <c r="G10" s="105"/>
      <c r="H10" s="106"/>
      <c r="I10" s="218">
        <v>67.254136363636363</v>
      </c>
      <c r="J10" s="219">
        <v>18.218189528838451</v>
      </c>
      <c r="K10" s="219">
        <f t="shared" si="1"/>
        <v>0.27088578508144884</v>
      </c>
    </row>
    <row r="11" spans="1:12" x14ac:dyDescent="0.2">
      <c r="C11" s="226" t="s">
        <v>10</v>
      </c>
      <c r="D11" s="216">
        <v>27</v>
      </c>
      <c r="E11" s="4" t="s">
        <v>11</v>
      </c>
      <c r="F11" s="105"/>
      <c r="G11" s="105"/>
      <c r="H11" s="106"/>
      <c r="I11" s="218">
        <v>53.544155844155853</v>
      </c>
      <c r="J11" s="219">
        <v>4.3481634727893441</v>
      </c>
      <c r="K11" s="219">
        <f t="shared" si="1"/>
        <v>8.1207059934701162E-2</v>
      </c>
    </row>
    <row r="12" spans="1:12" ht="25.5" x14ac:dyDescent="0.2">
      <c r="C12" s="226"/>
      <c r="D12" s="216" t="s">
        <v>12</v>
      </c>
      <c r="E12" s="4" t="s">
        <v>13</v>
      </c>
      <c r="F12" s="105">
        <v>279.33333333333331</v>
      </c>
      <c r="G12" s="105">
        <v>16.679994670929073</v>
      </c>
      <c r="H12" s="106">
        <f t="shared" si="0"/>
        <v>5.9713584740796209E-2</v>
      </c>
      <c r="I12" s="218">
        <v>45.106865671641792</v>
      </c>
      <c r="J12" s="219">
        <v>5.4035400803423883</v>
      </c>
      <c r="K12" s="219">
        <f t="shared" si="1"/>
        <v>0.11979418210251608</v>
      </c>
    </row>
    <row r="13" spans="1:12" x14ac:dyDescent="0.2">
      <c r="C13" s="212" t="s">
        <v>15</v>
      </c>
      <c r="D13" s="216">
        <v>7</v>
      </c>
      <c r="E13" s="4" t="s">
        <v>16</v>
      </c>
      <c r="F13" s="105">
        <v>272.33333333333331</v>
      </c>
      <c r="G13" s="105">
        <v>37.967822633850837</v>
      </c>
      <c r="H13" s="106">
        <f t="shared" si="0"/>
        <v>0.13941672937766525</v>
      </c>
      <c r="I13" s="218">
        <v>48.466799999999985</v>
      </c>
      <c r="J13" s="219">
        <v>5.2499296909579662</v>
      </c>
      <c r="K13" s="219">
        <f t="shared" si="1"/>
        <v>0.10832012204143801</v>
      </c>
    </row>
    <row r="14" spans="1:12" x14ac:dyDescent="0.2">
      <c r="C14" s="226" t="s">
        <v>17</v>
      </c>
      <c r="D14" s="216">
        <v>6</v>
      </c>
      <c r="E14" s="4" t="s">
        <v>18</v>
      </c>
      <c r="F14" s="105">
        <v>248</v>
      </c>
      <c r="G14" s="105">
        <v>0</v>
      </c>
      <c r="H14" s="106">
        <f t="shared" si="0"/>
        <v>0</v>
      </c>
      <c r="I14" s="218">
        <v>49.622236842105259</v>
      </c>
      <c r="J14" s="219">
        <v>5.8353980152633067</v>
      </c>
      <c r="K14" s="219">
        <f t="shared" si="1"/>
        <v>0.11759643229770486</v>
      </c>
    </row>
    <row r="15" spans="1:12" x14ac:dyDescent="0.2">
      <c r="C15" s="226"/>
      <c r="D15" s="216">
        <v>9</v>
      </c>
      <c r="E15" s="4" t="s">
        <v>20</v>
      </c>
      <c r="F15" s="105">
        <v>336</v>
      </c>
      <c r="G15" s="105">
        <v>0</v>
      </c>
      <c r="H15" s="106">
        <f t="shared" si="0"/>
        <v>0</v>
      </c>
      <c r="I15" s="218">
        <v>49.401029411764668</v>
      </c>
      <c r="J15" s="219">
        <v>5.1873888761186677</v>
      </c>
      <c r="K15" s="219">
        <f t="shared" si="1"/>
        <v>0.10500568384680889</v>
      </c>
    </row>
    <row r="16" spans="1:12" x14ac:dyDescent="0.2">
      <c r="C16" s="226"/>
      <c r="D16" s="216">
        <v>21</v>
      </c>
      <c r="E16" s="4" t="s">
        <v>21</v>
      </c>
      <c r="F16" s="105">
        <v>230.5</v>
      </c>
      <c r="G16" s="105">
        <v>20.5</v>
      </c>
      <c r="H16" s="106">
        <f t="shared" si="0"/>
        <v>8.8937093275488072E-2</v>
      </c>
      <c r="I16" s="218">
        <v>45.76098360655736</v>
      </c>
      <c r="J16" s="219">
        <v>5.641550392914894</v>
      </c>
      <c r="K16" s="219">
        <f t="shared" si="1"/>
        <v>0.12328297926066613</v>
      </c>
    </row>
    <row r="17" spans="3:11" x14ac:dyDescent="0.2">
      <c r="C17" s="226"/>
      <c r="D17" s="216">
        <v>33</v>
      </c>
      <c r="E17" s="4" t="s">
        <v>22</v>
      </c>
      <c r="F17" s="105"/>
      <c r="G17" s="105"/>
      <c r="H17" s="106"/>
      <c r="I17" s="218">
        <v>47.115945945945931</v>
      </c>
      <c r="J17" s="219">
        <v>4.6521718997117123</v>
      </c>
      <c r="K17" s="219">
        <f t="shared" si="1"/>
        <v>9.8738798644708234E-2</v>
      </c>
    </row>
    <row r="18" spans="3:11" x14ac:dyDescent="0.2">
      <c r="C18" s="226" t="s">
        <v>25</v>
      </c>
      <c r="D18" s="216">
        <v>32</v>
      </c>
      <c r="E18" s="4" t="s">
        <v>26</v>
      </c>
      <c r="F18" s="105"/>
      <c r="G18" s="105"/>
      <c r="H18" s="106"/>
      <c r="I18" s="218">
        <v>54.639285714285691</v>
      </c>
      <c r="J18" s="219">
        <v>4.8328128912860082</v>
      </c>
      <c r="K18" s="219">
        <f t="shared" si="1"/>
        <v>8.844941561932694E-2</v>
      </c>
    </row>
    <row r="19" spans="3:11" x14ac:dyDescent="0.2">
      <c r="C19" s="226"/>
      <c r="D19" s="216">
        <v>31</v>
      </c>
      <c r="E19" s="4" t="s">
        <v>28</v>
      </c>
      <c r="F19" s="105"/>
      <c r="G19" s="105"/>
      <c r="H19" s="106"/>
      <c r="I19" s="218">
        <v>67.379838709677387</v>
      </c>
      <c r="J19" s="219">
        <v>6.7113806790519188</v>
      </c>
      <c r="K19" s="219">
        <f t="shared" si="1"/>
        <v>9.9605175785141817E-2</v>
      </c>
    </row>
    <row r="20" spans="3:11" x14ac:dyDescent="0.2">
      <c r="C20" s="226"/>
      <c r="D20" s="216">
        <v>92</v>
      </c>
      <c r="E20" s="4" t="s">
        <v>29</v>
      </c>
      <c r="F20" s="105"/>
      <c r="G20" s="105"/>
      <c r="H20" s="106"/>
      <c r="I20" s="218">
        <v>47.940000000000012</v>
      </c>
      <c r="J20" s="219">
        <v>6.5810451082621046</v>
      </c>
      <c r="K20" s="219">
        <f t="shared" si="1"/>
        <v>0.13727670230000216</v>
      </c>
    </row>
    <row r="21" spans="3:11" x14ac:dyDescent="0.2">
      <c r="C21" s="226"/>
      <c r="D21" s="216">
        <v>99</v>
      </c>
      <c r="E21" s="4" t="s">
        <v>30</v>
      </c>
      <c r="F21" s="105">
        <v>285</v>
      </c>
      <c r="G21" s="105">
        <v>0</v>
      </c>
      <c r="H21" s="106">
        <f t="shared" si="0"/>
        <v>0</v>
      </c>
      <c r="I21" s="218">
        <v>50.181219512195106</v>
      </c>
      <c r="J21" s="219">
        <v>5.734251900139685</v>
      </c>
      <c r="K21" s="219">
        <f t="shared" si="1"/>
        <v>0.11427087575554316</v>
      </c>
    </row>
    <row r="22" spans="3:11" x14ac:dyDescent="0.2">
      <c r="C22" s="226" t="s">
        <v>31</v>
      </c>
      <c r="D22" s="216">
        <v>13</v>
      </c>
      <c r="E22" s="4" t="s">
        <v>31</v>
      </c>
      <c r="F22" s="105"/>
      <c r="G22" s="105"/>
      <c r="H22" s="106"/>
      <c r="I22" s="218">
        <v>60.537906976744218</v>
      </c>
      <c r="J22" s="219">
        <v>4.1174631262457986</v>
      </c>
      <c r="K22" s="219">
        <f t="shared" si="1"/>
        <v>6.8014626403049117E-2</v>
      </c>
    </row>
    <row r="23" spans="3:11" x14ac:dyDescent="0.2">
      <c r="C23" s="226"/>
      <c r="D23" s="216">
        <v>38</v>
      </c>
      <c r="E23" s="4" t="s">
        <v>32</v>
      </c>
      <c r="F23" s="105">
        <v>286.2</v>
      </c>
      <c r="G23" s="105">
        <v>9.3680307429042955</v>
      </c>
      <c r="H23" s="106">
        <f t="shared" si="0"/>
        <v>3.2732462414061129E-2</v>
      </c>
      <c r="I23" s="218">
        <v>48.857222222222205</v>
      </c>
      <c r="J23" s="219">
        <v>5.5131798032723918</v>
      </c>
      <c r="K23" s="219">
        <f t="shared" si="1"/>
        <v>0.11284267816529239</v>
      </c>
    </row>
    <row r="24" spans="3:11" x14ac:dyDescent="0.2">
      <c r="C24" s="212" t="s">
        <v>33</v>
      </c>
      <c r="D24" s="216">
        <v>14</v>
      </c>
      <c r="E24" s="4" t="s">
        <v>33</v>
      </c>
      <c r="F24" s="105"/>
      <c r="G24" s="105"/>
      <c r="H24" s="106"/>
      <c r="I24" s="218">
        <v>57.585853658536593</v>
      </c>
      <c r="J24" s="219">
        <v>5.0661646510219844</v>
      </c>
      <c r="K24" s="219">
        <f t="shared" si="1"/>
        <v>8.7975853949522384E-2</v>
      </c>
    </row>
    <row r="25" spans="3:11" x14ac:dyDescent="0.2">
      <c r="C25" s="226" t="s">
        <v>34</v>
      </c>
      <c r="D25" s="216">
        <v>28</v>
      </c>
      <c r="E25" s="4" t="s">
        <v>35</v>
      </c>
      <c r="F25" s="105"/>
      <c r="G25" s="105"/>
      <c r="H25" s="106"/>
      <c r="I25" s="218">
        <v>56.397261904761905</v>
      </c>
      <c r="J25" s="219">
        <v>4.0747425718252863</v>
      </c>
      <c r="K25" s="219">
        <f t="shared" si="1"/>
        <v>7.2250716332759327E-2</v>
      </c>
    </row>
    <row r="26" spans="3:11" x14ac:dyDescent="0.2">
      <c r="C26" s="226"/>
      <c r="D26" s="216">
        <v>37</v>
      </c>
      <c r="E26" s="4" t="s">
        <v>36</v>
      </c>
      <c r="F26" s="105">
        <v>275.2</v>
      </c>
      <c r="G26" s="105">
        <v>36.383512749595795</v>
      </c>
      <c r="H26" s="106">
        <f t="shared" si="0"/>
        <v>0.13220753179358938</v>
      </c>
      <c r="I26" s="218">
        <v>46.077794117647052</v>
      </c>
      <c r="J26" s="219">
        <v>4.4878977279386145</v>
      </c>
      <c r="K26" s="219">
        <f t="shared" si="1"/>
        <v>9.7398276412277773E-2</v>
      </c>
    </row>
    <row r="27" spans="3:11" x14ac:dyDescent="0.2">
      <c r="C27" s="226"/>
      <c r="D27" s="216">
        <v>12</v>
      </c>
      <c r="E27" s="4" t="s">
        <v>37</v>
      </c>
      <c r="F27" s="105"/>
      <c r="G27" s="105"/>
      <c r="H27" s="106"/>
      <c r="I27" s="218">
        <v>56.468235294117669</v>
      </c>
      <c r="J27" s="219">
        <v>3.9664760405085056</v>
      </c>
      <c r="K27" s="219">
        <f t="shared" si="1"/>
        <v>7.0242606659282225E-2</v>
      </c>
    </row>
    <row r="28" spans="3:11" x14ac:dyDescent="0.2">
      <c r="C28" s="226"/>
      <c r="D28" s="216">
        <v>36</v>
      </c>
      <c r="E28" s="4" t="s">
        <v>38</v>
      </c>
      <c r="F28" s="105">
        <v>300</v>
      </c>
      <c r="G28" s="105">
        <v>6.3770421565696633</v>
      </c>
      <c r="H28" s="106">
        <f t="shared" si="0"/>
        <v>2.1256807188565544E-2</v>
      </c>
      <c r="I28" s="218">
        <v>49.38225806451613</v>
      </c>
      <c r="J28" s="219">
        <v>5.7735071857341929</v>
      </c>
      <c r="K28" s="219">
        <f t="shared" si="1"/>
        <v>0.11691460479979095</v>
      </c>
    </row>
    <row r="29" spans="3:11" x14ac:dyDescent="0.2">
      <c r="C29" s="226"/>
      <c r="D29" s="216">
        <v>34</v>
      </c>
      <c r="E29" s="4" t="s">
        <v>39</v>
      </c>
      <c r="F29" s="105"/>
      <c r="G29" s="105"/>
      <c r="H29" s="106"/>
      <c r="I29" s="218">
        <v>54.113953488372083</v>
      </c>
      <c r="J29" s="219">
        <v>5.1950994974624773</v>
      </c>
      <c r="K29" s="219">
        <f t="shared" si="1"/>
        <v>9.6002956032011075E-2</v>
      </c>
    </row>
    <row r="30" spans="3:11" x14ac:dyDescent="0.2">
      <c r="C30" s="226" t="s">
        <v>40</v>
      </c>
      <c r="D30" s="216">
        <v>53</v>
      </c>
      <c r="E30" s="4" t="s">
        <v>41</v>
      </c>
      <c r="F30" s="105">
        <v>285</v>
      </c>
      <c r="G30" s="105">
        <v>13</v>
      </c>
      <c r="H30" s="106">
        <f t="shared" si="0"/>
        <v>4.5614035087719301E-2</v>
      </c>
      <c r="I30" s="218">
        <v>49.365000000000002</v>
      </c>
      <c r="J30" s="219">
        <v>1.7874213269400525</v>
      </c>
      <c r="K30" s="219">
        <f t="shared" si="1"/>
        <v>3.6208271587968244E-2</v>
      </c>
    </row>
    <row r="31" spans="3:11" x14ac:dyDescent="0.2">
      <c r="C31" s="226"/>
      <c r="D31" s="216">
        <v>86</v>
      </c>
      <c r="E31" s="4" t="s">
        <v>43</v>
      </c>
      <c r="F31" s="105">
        <v>284.2</v>
      </c>
      <c r="G31" s="105">
        <v>34.504492461127434</v>
      </c>
      <c r="H31" s="106">
        <f t="shared" si="0"/>
        <v>0.12140919233331258</v>
      </c>
      <c r="I31" s="218">
        <v>54.3715277777778</v>
      </c>
      <c r="J31" s="219">
        <v>6.0818878784381232</v>
      </c>
      <c r="K31" s="219">
        <f t="shared" si="1"/>
        <v>0.11185795446645244</v>
      </c>
    </row>
    <row r="32" spans="3:11" x14ac:dyDescent="0.2">
      <c r="C32" s="226"/>
      <c r="D32" s="216">
        <v>22</v>
      </c>
      <c r="E32" s="4" t="s">
        <v>47</v>
      </c>
      <c r="F32" s="105"/>
      <c r="G32" s="105"/>
      <c r="H32" s="106"/>
      <c r="I32" s="218">
        <v>50.318488372093015</v>
      </c>
      <c r="J32" s="219">
        <v>3.4412475825322155</v>
      </c>
      <c r="K32" s="219">
        <f t="shared" si="1"/>
        <v>6.8389327538717473E-2</v>
      </c>
    </row>
    <row r="33" spans="1:11" x14ac:dyDescent="0.2">
      <c r="C33" s="226"/>
      <c r="D33" s="216">
        <v>23</v>
      </c>
      <c r="E33" s="4" t="s">
        <v>48</v>
      </c>
      <c r="F33" s="105"/>
      <c r="G33" s="105"/>
      <c r="H33" s="106"/>
      <c r="I33" s="218">
        <v>55.959222222222223</v>
      </c>
      <c r="J33" s="219">
        <v>3.2883674530337972</v>
      </c>
      <c r="K33" s="219">
        <f t="shared" si="1"/>
        <v>5.8763637564067835E-2</v>
      </c>
    </row>
    <row r="34" spans="1:11" x14ac:dyDescent="0.2">
      <c r="C34" s="226"/>
      <c r="D34" s="216">
        <v>24</v>
      </c>
      <c r="E34" s="4" t="s">
        <v>51</v>
      </c>
      <c r="F34" s="105"/>
      <c r="G34" s="105"/>
      <c r="H34" s="106"/>
      <c r="I34" s="218">
        <v>51.899518072289155</v>
      </c>
      <c r="J34" s="219">
        <v>3.6449598485944525</v>
      </c>
      <c r="K34" s="219">
        <f t="shared" si="1"/>
        <v>7.0231092387361027E-2</v>
      </c>
    </row>
    <row r="35" spans="1:11" x14ac:dyDescent="0.2">
      <c r="C35" s="226"/>
      <c r="D35" s="216">
        <v>25</v>
      </c>
      <c r="E35" s="4" t="s">
        <v>52</v>
      </c>
      <c r="F35" s="105"/>
      <c r="G35" s="105"/>
      <c r="H35" s="106"/>
      <c r="I35" s="218">
        <v>54.84399999999998</v>
      </c>
      <c r="J35" s="219">
        <v>4.6274427603159456</v>
      </c>
      <c r="K35" s="219">
        <f t="shared" si="1"/>
        <v>8.4374640075777607E-2</v>
      </c>
    </row>
    <row r="36" spans="1:11" x14ac:dyDescent="0.2">
      <c r="C36" s="75"/>
      <c r="D36" s="62"/>
      <c r="E36" s="1"/>
      <c r="F36" s="1"/>
      <c r="G36" s="1"/>
      <c r="H36" s="1"/>
      <c r="I36" s="1"/>
      <c r="J36" s="1"/>
      <c r="K36" s="1"/>
    </row>
    <row r="37" spans="1:11" x14ac:dyDescent="0.2">
      <c r="C37" s="75" t="s">
        <v>166</v>
      </c>
    </row>
    <row r="38" spans="1:11" x14ac:dyDescent="0.2"/>
    <row r="39" spans="1:11" x14ac:dyDescent="0.2"/>
    <row r="40" spans="1:11" s="221" customFormat="1" ht="15.75" x14ac:dyDescent="0.25">
      <c r="A40" s="220"/>
      <c r="C40" s="286" t="s">
        <v>261</v>
      </c>
      <c r="D40" s="286"/>
      <c r="E40" s="286"/>
      <c r="F40" s="286"/>
      <c r="G40" s="286"/>
      <c r="H40" s="286"/>
      <c r="I40" s="286"/>
      <c r="J40" s="286"/>
      <c r="K40" s="286"/>
    </row>
    <row r="41" spans="1:11" x14ac:dyDescent="0.2"/>
    <row r="42" spans="1:11" x14ac:dyDescent="0.2">
      <c r="C42" s="227" t="s">
        <v>0</v>
      </c>
      <c r="D42" s="227" t="s">
        <v>1</v>
      </c>
      <c r="E42" s="227" t="s">
        <v>2</v>
      </c>
      <c r="F42" s="227" t="s">
        <v>254</v>
      </c>
      <c r="G42" s="227"/>
      <c r="H42" s="231"/>
      <c r="I42" s="232" t="s">
        <v>255</v>
      </c>
      <c r="J42" s="227"/>
      <c r="K42" s="227"/>
    </row>
    <row r="43" spans="1:11" ht="25.5" x14ac:dyDescent="0.2">
      <c r="C43" s="227"/>
      <c r="D43" s="227"/>
      <c r="E43" s="227"/>
      <c r="F43" s="213" t="s">
        <v>256</v>
      </c>
      <c r="G43" s="217" t="s">
        <v>257</v>
      </c>
      <c r="H43" s="195" t="s">
        <v>258</v>
      </c>
      <c r="I43" s="215" t="s">
        <v>256</v>
      </c>
      <c r="J43" s="217" t="s">
        <v>257</v>
      </c>
      <c r="K43" s="217" t="s">
        <v>258</v>
      </c>
    </row>
    <row r="44" spans="1:11" x14ac:dyDescent="0.2">
      <c r="C44" s="214" t="s">
        <v>6</v>
      </c>
      <c r="D44" s="216">
        <v>68</v>
      </c>
      <c r="E44" s="4" t="s">
        <v>158</v>
      </c>
      <c r="F44" s="105">
        <v>315.33333333333331</v>
      </c>
      <c r="G44" s="105">
        <v>7.71722460186015</v>
      </c>
      <c r="H44" s="106">
        <f>G44/F44</f>
        <v>2.4473228124292232E-2</v>
      </c>
      <c r="I44" s="218">
        <v>52.300657894736844</v>
      </c>
      <c r="J44" s="219">
        <v>5.6445736251093299</v>
      </c>
      <c r="K44" s="105">
        <f>J44/I44</f>
        <v>0.10792548033468158</v>
      </c>
    </row>
    <row r="45" spans="1:11" x14ac:dyDescent="0.2">
      <c r="C45" s="226" t="s">
        <v>10</v>
      </c>
      <c r="D45" s="216">
        <v>27</v>
      </c>
      <c r="E45" s="4" t="s">
        <v>11</v>
      </c>
      <c r="F45" s="105">
        <v>279</v>
      </c>
      <c r="G45" s="105">
        <v>0</v>
      </c>
      <c r="H45" s="106">
        <f t="shared" ref="H45:H64" si="2">G45/F45</f>
        <v>0</v>
      </c>
      <c r="I45" s="218">
        <v>50.710124999999998</v>
      </c>
      <c r="J45" s="219">
        <v>4.1493302151522489</v>
      </c>
      <c r="K45" s="105">
        <f t="shared" ref="K45:K67" si="3">J45/I45</f>
        <v>8.182449195603933E-2</v>
      </c>
    </row>
    <row r="46" spans="1:11" ht="25.5" x14ac:dyDescent="0.2">
      <c r="C46" s="226"/>
      <c r="D46" s="216" t="s">
        <v>12</v>
      </c>
      <c r="E46" s="4" t="s">
        <v>13</v>
      </c>
      <c r="F46" s="105">
        <v>288</v>
      </c>
      <c r="G46" s="105">
        <v>0</v>
      </c>
      <c r="H46" s="106">
        <f t="shared" si="2"/>
        <v>0</v>
      </c>
      <c r="I46" s="218">
        <v>44.47534883720931</v>
      </c>
      <c r="J46" s="219">
        <v>4.9233191436205201</v>
      </c>
      <c r="K46" s="105">
        <f t="shared" si="3"/>
        <v>0.11069770720947184</v>
      </c>
    </row>
    <row r="47" spans="1:11" x14ac:dyDescent="0.2">
      <c r="C47" s="226" t="s">
        <v>17</v>
      </c>
      <c r="D47" s="216">
        <v>6</v>
      </c>
      <c r="E47" s="4" t="s">
        <v>18</v>
      </c>
      <c r="F47" s="105">
        <v>314</v>
      </c>
      <c r="G47" s="105">
        <v>0</v>
      </c>
      <c r="H47" s="106">
        <f t="shared" si="2"/>
        <v>0</v>
      </c>
      <c r="I47" s="218">
        <v>50.087228915662671</v>
      </c>
      <c r="J47" s="219">
        <v>4.302836361613668</v>
      </c>
      <c r="K47" s="105">
        <f t="shared" si="3"/>
        <v>8.5906855994345846E-2</v>
      </c>
    </row>
    <row r="48" spans="1:11" x14ac:dyDescent="0.2">
      <c r="C48" s="226"/>
      <c r="D48" s="216">
        <v>9</v>
      </c>
      <c r="E48" s="4" t="s">
        <v>20</v>
      </c>
      <c r="F48" s="105">
        <v>249.5</v>
      </c>
      <c r="G48" s="105">
        <v>28.297526393662043</v>
      </c>
      <c r="H48" s="106">
        <f t="shared" si="2"/>
        <v>0.11341693945355528</v>
      </c>
      <c r="I48" s="218">
        <v>48.55540000000002</v>
      </c>
      <c r="J48" s="219">
        <v>6.2386390214532339</v>
      </c>
      <c r="K48" s="105">
        <f t="shared" si="3"/>
        <v>0.12848496812822532</v>
      </c>
    </row>
    <row r="49" spans="3:11" x14ac:dyDescent="0.2">
      <c r="C49" s="226"/>
      <c r="D49" s="216">
        <v>21</v>
      </c>
      <c r="E49" s="4" t="s">
        <v>21</v>
      </c>
      <c r="F49" s="105"/>
      <c r="G49" s="105"/>
      <c r="H49" s="106"/>
      <c r="I49" s="218">
        <v>44.595757575757574</v>
      </c>
      <c r="J49" s="219">
        <v>4.8203633902391783</v>
      </c>
      <c r="K49" s="105">
        <f t="shared" si="3"/>
        <v>0.10809017835498205</v>
      </c>
    </row>
    <row r="50" spans="3:11" x14ac:dyDescent="0.2">
      <c r="C50" s="226"/>
      <c r="D50" s="216">
        <v>33</v>
      </c>
      <c r="E50" s="4" t="s">
        <v>22</v>
      </c>
      <c r="F50" s="105">
        <v>275</v>
      </c>
      <c r="G50" s="105">
        <v>0</v>
      </c>
      <c r="H50" s="106">
        <f t="shared" si="2"/>
        <v>0</v>
      </c>
      <c r="I50" s="218">
        <v>47.395818181818193</v>
      </c>
      <c r="J50" s="219">
        <v>3.9145840094370308</v>
      </c>
      <c r="K50" s="105">
        <f t="shared" si="3"/>
        <v>8.2593447261951239E-2</v>
      </c>
    </row>
    <row r="51" spans="3:11" x14ac:dyDescent="0.2">
      <c r="C51" s="226" t="s">
        <v>25</v>
      </c>
      <c r="D51" s="216">
        <v>32</v>
      </c>
      <c r="E51" s="4" t="s">
        <v>26</v>
      </c>
      <c r="F51" s="105"/>
      <c r="G51" s="105"/>
      <c r="H51" s="106"/>
      <c r="I51" s="218">
        <v>51.839878048780498</v>
      </c>
      <c r="J51" s="219">
        <v>4.2538334200594399</v>
      </c>
      <c r="K51" s="105">
        <f t="shared" si="3"/>
        <v>8.2057164873278646E-2</v>
      </c>
    </row>
    <row r="52" spans="3:11" x14ac:dyDescent="0.2">
      <c r="C52" s="226"/>
      <c r="D52" s="216">
        <v>31</v>
      </c>
      <c r="E52" s="4" t="s">
        <v>28</v>
      </c>
      <c r="F52" s="105"/>
      <c r="G52" s="105"/>
      <c r="H52" s="106"/>
      <c r="I52" s="218">
        <v>64.066964285714292</v>
      </c>
      <c r="J52" s="219">
        <v>8.0659312011434441</v>
      </c>
      <c r="K52" s="105">
        <f t="shared" si="3"/>
        <v>0.12589844533873118</v>
      </c>
    </row>
    <row r="53" spans="3:11" x14ac:dyDescent="0.2">
      <c r="C53" s="226"/>
      <c r="D53" s="216">
        <v>92</v>
      </c>
      <c r="E53" s="4" t="s">
        <v>29</v>
      </c>
      <c r="F53" s="105">
        <v>224</v>
      </c>
      <c r="G53" s="105">
        <v>0</v>
      </c>
      <c r="H53" s="106">
        <f t="shared" si="2"/>
        <v>0</v>
      </c>
      <c r="I53" s="218">
        <v>50.500999999999998</v>
      </c>
      <c r="J53" s="219">
        <v>4.3018657580171631</v>
      </c>
      <c r="K53" s="105">
        <f t="shared" si="3"/>
        <v>8.5183773747394373E-2</v>
      </c>
    </row>
    <row r="54" spans="3:11" x14ac:dyDescent="0.2">
      <c r="C54" s="226"/>
      <c r="D54" s="216">
        <v>99</v>
      </c>
      <c r="E54" s="4" t="s">
        <v>30</v>
      </c>
      <c r="F54" s="105">
        <v>230</v>
      </c>
      <c r="G54" s="105">
        <v>0</v>
      </c>
      <c r="H54" s="106">
        <f t="shared" si="2"/>
        <v>0</v>
      </c>
      <c r="I54" s="218">
        <v>46.660526315789475</v>
      </c>
      <c r="J54" s="219">
        <v>5.3886644900337064</v>
      </c>
      <c r="K54" s="105">
        <f t="shared" si="3"/>
        <v>0.11548657753160049</v>
      </c>
    </row>
    <row r="55" spans="3:11" x14ac:dyDescent="0.2">
      <c r="C55" s="226" t="s">
        <v>31</v>
      </c>
      <c r="D55" s="216">
        <v>13</v>
      </c>
      <c r="E55" s="4" t="s">
        <v>31</v>
      </c>
      <c r="F55" s="105"/>
      <c r="G55" s="105"/>
      <c r="H55" s="106"/>
      <c r="I55" s="218">
        <v>57.393626373626368</v>
      </c>
      <c r="J55" s="219">
        <v>4.7867793013866304</v>
      </c>
      <c r="K55" s="105">
        <f t="shared" si="3"/>
        <v>8.3402628546682331E-2</v>
      </c>
    </row>
    <row r="56" spans="3:11" x14ac:dyDescent="0.2">
      <c r="C56" s="226"/>
      <c r="D56" s="216">
        <v>38</v>
      </c>
      <c r="E56" s="4" t="s">
        <v>32</v>
      </c>
      <c r="F56" s="105">
        <v>263.16666666666669</v>
      </c>
      <c r="G56" s="105">
        <v>32.687493360951102</v>
      </c>
      <c r="H56" s="106">
        <f t="shared" si="2"/>
        <v>0.12420833449379771</v>
      </c>
      <c r="I56" s="218">
        <v>48.103333333333318</v>
      </c>
      <c r="J56" s="219">
        <v>4.092790833350417</v>
      </c>
      <c r="K56" s="105">
        <f t="shared" si="3"/>
        <v>8.5083310235266135E-2</v>
      </c>
    </row>
    <row r="57" spans="3:11" x14ac:dyDescent="0.2">
      <c r="C57" s="212" t="s">
        <v>33</v>
      </c>
      <c r="D57" s="216">
        <v>14</v>
      </c>
      <c r="E57" s="4" t="s">
        <v>33</v>
      </c>
      <c r="F57" s="105"/>
      <c r="G57" s="105"/>
      <c r="H57" s="106"/>
      <c r="I57" s="218">
        <v>54.994761904761887</v>
      </c>
      <c r="J57" s="219">
        <v>6.6743511323984999</v>
      </c>
      <c r="K57" s="105">
        <f t="shared" si="3"/>
        <v>0.12136339718966183</v>
      </c>
    </row>
    <row r="58" spans="3:11" x14ac:dyDescent="0.2">
      <c r="C58" s="226" t="s">
        <v>34</v>
      </c>
      <c r="D58" s="216">
        <v>28</v>
      </c>
      <c r="E58" s="4" t="s">
        <v>35</v>
      </c>
      <c r="F58" s="105">
        <v>291</v>
      </c>
      <c r="G58" s="105">
        <v>0</v>
      </c>
      <c r="H58" s="106">
        <f t="shared" si="2"/>
        <v>0</v>
      </c>
      <c r="I58" s="218">
        <v>52.865609756097541</v>
      </c>
      <c r="J58" s="219">
        <v>4.2216301606801245</v>
      </c>
      <c r="K58" s="105">
        <f t="shared" si="3"/>
        <v>7.9855887034258596E-2</v>
      </c>
    </row>
    <row r="59" spans="3:11" x14ac:dyDescent="0.2">
      <c r="C59" s="226"/>
      <c r="D59" s="216">
        <v>37</v>
      </c>
      <c r="E59" s="4" t="s">
        <v>36</v>
      </c>
      <c r="F59" s="105">
        <v>275</v>
      </c>
      <c r="G59" s="105">
        <v>0</v>
      </c>
      <c r="H59" s="106">
        <f t="shared" si="2"/>
        <v>0</v>
      </c>
      <c r="I59" s="218">
        <v>45.873913043478254</v>
      </c>
      <c r="J59" s="219">
        <v>3.8606619607326458</v>
      </c>
      <c r="K59" s="105">
        <f t="shared" si="3"/>
        <v>8.4158113066866519E-2</v>
      </c>
    </row>
    <row r="60" spans="3:11" x14ac:dyDescent="0.2">
      <c r="C60" s="226"/>
      <c r="D60" s="216">
        <v>12</v>
      </c>
      <c r="E60" s="4" t="s">
        <v>37</v>
      </c>
      <c r="F60" s="105"/>
      <c r="G60" s="105"/>
      <c r="H60" s="106"/>
      <c r="I60" s="218">
        <v>52.63</v>
      </c>
      <c r="J60" s="219">
        <v>5.7648082321521548</v>
      </c>
      <c r="K60" s="105">
        <f t="shared" si="3"/>
        <v>0.10953464245016444</v>
      </c>
    </row>
    <row r="61" spans="3:11" x14ac:dyDescent="0.2">
      <c r="C61" s="226"/>
      <c r="D61" s="216">
        <v>36</v>
      </c>
      <c r="E61" s="4" t="s">
        <v>38</v>
      </c>
      <c r="F61" s="105">
        <v>247.4</v>
      </c>
      <c r="G61" s="105">
        <v>33.553539306606687</v>
      </c>
      <c r="H61" s="106">
        <f t="shared" si="2"/>
        <v>0.13562465362411757</v>
      </c>
      <c r="I61" s="218">
        <v>48.266551724137933</v>
      </c>
      <c r="J61" s="219">
        <v>6.2596277711642667</v>
      </c>
      <c r="K61" s="105">
        <f t="shared" si="3"/>
        <v>0.12968872951480909</v>
      </c>
    </row>
    <row r="62" spans="3:11" x14ac:dyDescent="0.2">
      <c r="C62" s="226" t="s">
        <v>40</v>
      </c>
      <c r="D62" s="216">
        <v>53</v>
      </c>
      <c r="E62" s="4" t="s">
        <v>41</v>
      </c>
      <c r="F62" s="105">
        <v>309.66666666666669</v>
      </c>
      <c r="G62" s="105">
        <v>21.312489817527709</v>
      </c>
      <c r="H62" s="106">
        <f t="shared" si="2"/>
        <v>6.8823971423663213E-2</v>
      </c>
      <c r="I62" s="218"/>
      <c r="J62" s="219"/>
      <c r="K62" s="105"/>
    </row>
    <row r="63" spans="3:11" x14ac:dyDescent="0.2">
      <c r="C63" s="226"/>
      <c r="D63" s="216">
        <v>16</v>
      </c>
      <c r="E63" s="4" t="s">
        <v>42</v>
      </c>
      <c r="F63" s="105">
        <v>305</v>
      </c>
      <c r="G63" s="105">
        <v>0</v>
      </c>
      <c r="H63" s="106">
        <f t="shared" si="2"/>
        <v>0</v>
      </c>
      <c r="I63" s="218">
        <v>52.761714285714284</v>
      </c>
      <c r="J63" s="219">
        <v>6.5453167491680144</v>
      </c>
      <c r="K63" s="105">
        <f t="shared" si="3"/>
        <v>0.1240542851531308</v>
      </c>
    </row>
    <row r="64" spans="3:11" x14ac:dyDescent="0.2">
      <c r="C64" s="226"/>
      <c r="D64" s="216">
        <v>86</v>
      </c>
      <c r="E64" s="4" t="s">
        <v>43</v>
      </c>
      <c r="F64" s="105">
        <v>288.39999999999998</v>
      </c>
      <c r="G64" s="105">
        <v>6.9742383096650773</v>
      </c>
      <c r="H64" s="106">
        <f t="shared" si="2"/>
        <v>2.4182518410766567E-2</v>
      </c>
      <c r="I64" s="218">
        <v>49.210799999999999</v>
      </c>
      <c r="J64" s="219">
        <v>5.6415737189782682</v>
      </c>
      <c r="K64" s="105">
        <f t="shared" si="3"/>
        <v>0.11464096740915142</v>
      </c>
    </row>
    <row r="65" spans="3:11" x14ac:dyDescent="0.2">
      <c r="C65" s="226"/>
      <c r="D65" s="216">
        <v>22</v>
      </c>
      <c r="E65" s="4" t="s">
        <v>47</v>
      </c>
      <c r="F65" s="105"/>
      <c r="G65" s="105"/>
      <c r="H65" s="106"/>
      <c r="I65" s="218">
        <v>47.889146341463409</v>
      </c>
      <c r="J65" s="219">
        <v>3.2067520994560077</v>
      </c>
      <c r="K65" s="105">
        <f t="shared" si="3"/>
        <v>6.6961980833630683E-2</v>
      </c>
    </row>
    <row r="66" spans="3:11" x14ac:dyDescent="0.2">
      <c r="C66" s="226"/>
      <c r="D66" s="216">
        <v>23</v>
      </c>
      <c r="E66" s="4" t="s">
        <v>48</v>
      </c>
      <c r="F66" s="105"/>
      <c r="G66" s="105"/>
      <c r="H66" s="106"/>
      <c r="I66" s="218">
        <v>53.033409090909096</v>
      </c>
      <c r="J66" s="219">
        <v>3.6218744790142292</v>
      </c>
      <c r="K66" s="105">
        <f t="shared" si="3"/>
        <v>6.829420437229794E-2</v>
      </c>
    </row>
    <row r="67" spans="3:11" x14ac:dyDescent="0.2">
      <c r="C67" s="226"/>
      <c r="D67" s="216">
        <v>24</v>
      </c>
      <c r="E67" s="4" t="s">
        <v>51</v>
      </c>
      <c r="F67" s="105"/>
      <c r="G67" s="105"/>
      <c r="H67" s="106"/>
      <c r="I67" s="218">
        <v>49.88942528735631</v>
      </c>
      <c r="J67" s="219">
        <v>3.9365179071006069</v>
      </c>
      <c r="K67" s="105">
        <f t="shared" si="3"/>
        <v>7.8904855777087002E-2</v>
      </c>
    </row>
    <row r="68" spans="3:11" x14ac:dyDescent="0.2"/>
    <row r="69" spans="3:11" x14ac:dyDescent="0.2">
      <c r="C69" s="75" t="s">
        <v>166</v>
      </c>
    </row>
    <row r="70" spans="3:11" x14ac:dyDescent="0.2"/>
  </sheetData>
  <sheetProtection password="CD78" sheet="1" objects="1" scenarios="1"/>
  <mergeCells count="26">
    <mergeCell ref="C18:C21"/>
    <mergeCell ref="C22:C23"/>
    <mergeCell ref="C25:C29"/>
    <mergeCell ref="C30:C35"/>
    <mergeCell ref="B1:L1"/>
    <mergeCell ref="C3:K3"/>
    <mergeCell ref="C5:C6"/>
    <mergeCell ref="D5:D6"/>
    <mergeCell ref="E5:E6"/>
    <mergeCell ref="F5:H5"/>
    <mergeCell ref="I5:K5"/>
    <mergeCell ref="C7:C10"/>
    <mergeCell ref="C11:C12"/>
    <mergeCell ref="C14:C17"/>
    <mergeCell ref="C40:K40"/>
    <mergeCell ref="C42:C43"/>
    <mergeCell ref="D42:D43"/>
    <mergeCell ref="E42:E43"/>
    <mergeCell ref="F42:H42"/>
    <mergeCell ref="I42:K42"/>
    <mergeCell ref="C62:C67"/>
    <mergeCell ref="C45:C46"/>
    <mergeCell ref="C47:C50"/>
    <mergeCell ref="C51:C54"/>
    <mergeCell ref="C55:C56"/>
    <mergeCell ref="C58:C61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92D050"/>
  </sheetPr>
  <dimension ref="A1:G190"/>
  <sheetViews>
    <sheetView topLeftCell="A163" workbookViewId="0">
      <selection activeCell="B190" sqref="B190"/>
    </sheetView>
  </sheetViews>
  <sheetFormatPr baseColWidth="10" defaultRowHeight="12.75" x14ac:dyDescent="0.25"/>
  <cols>
    <col min="1" max="1" width="4.140625" style="11" customWidth="1"/>
    <col min="2" max="2" width="83.7109375" style="8" bestFit="1" customWidth="1"/>
    <col min="3" max="3" width="4.42578125" style="11" bestFit="1" customWidth="1"/>
    <col min="4" max="4" width="11.42578125" style="8"/>
    <col min="5" max="5" width="11.42578125" style="11"/>
    <col min="6" max="16384" width="11.42578125" style="8"/>
  </cols>
  <sheetData>
    <row r="1" spans="1:5" x14ac:dyDescent="0.25">
      <c r="A1" s="227" t="s">
        <v>249</v>
      </c>
      <c r="B1" s="227"/>
      <c r="C1" s="184" t="s">
        <v>1</v>
      </c>
    </row>
    <row r="2" spans="1:5" x14ac:dyDescent="0.25">
      <c r="A2" s="20">
        <v>1</v>
      </c>
      <c r="B2" s="197" t="s">
        <v>133</v>
      </c>
      <c r="C2" s="198" t="s">
        <v>132</v>
      </c>
      <c r="D2" s="11"/>
      <c r="E2" s="8"/>
    </row>
    <row r="3" spans="1:5" x14ac:dyDescent="0.25">
      <c r="A3" s="20">
        <v>2</v>
      </c>
      <c r="B3" s="197" t="s">
        <v>154</v>
      </c>
      <c r="C3" s="198" t="s">
        <v>148</v>
      </c>
      <c r="D3" s="11"/>
      <c r="E3" s="8"/>
    </row>
    <row r="4" spans="1:5" x14ac:dyDescent="0.25">
      <c r="A4" s="20">
        <v>3</v>
      </c>
      <c r="B4" s="197" t="s">
        <v>155</v>
      </c>
      <c r="C4" s="198" t="s">
        <v>149</v>
      </c>
      <c r="D4" s="11"/>
      <c r="E4" s="8"/>
    </row>
    <row r="5" spans="1:5" x14ac:dyDescent="0.25">
      <c r="A5" s="20">
        <v>4</v>
      </c>
      <c r="B5" s="197" t="s">
        <v>140</v>
      </c>
      <c r="C5" s="198" t="s">
        <v>139</v>
      </c>
      <c r="D5" s="11"/>
      <c r="E5" s="8"/>
    </row>
    <row r="6" spans="1:5" x14ac:dyDescent="0.25">
      <c r="A6" s="20">
        <v>5</v>
      </c>
      <c r="B6" s="197" t="s">
        <v>242</v>
      </c>
      <c r="C6" s="198">
        <v>58</v>
      </c>
      <c r="D6" s="11"/>
      <c r="E6" s="8"/>
    </row>
    <row r="7" spans="1:5" x14ac:dyDescent="0.25">
      <c r="A7" s="20">
        <v>6</v>
      </c>
      <c r="B7" s="197" t="s">
        <v>243</v>
      </c>
      <c r="C7" s="198">
        <v>56</v>
      </c>
      <c r="D7" s="11"/>
      <c r="E7" s="8"/>
    </row>
    <row r="8" spans="1:5" x14ac:dyDescent="0.25">
      <c r="A8" s="20">
        <v>7</v>
      </c>
      <c r="B8" s="197" t="s">
        <v>153</v>
      </c>
      <c r="C8" s="198" t="s">
        <v>147</v>
      </c>
      <c r="D8" s="11"/>
      <c r="E8" s="8"/>
    </row>
    <row r="9" spans="1:5" x14ac:dyDescent="0.25">
      <c r="A9" s="20">
        <v>8</v>
      </c>
      <c r="B9" s="197" t="s">
        <v>135</v>
      </c>
      <c r="C9" s="198">
        <v>98</v>
      </c>
      <c r="D9" s="11"/>
      <c r="E9" s="8"/>
    </row>
    <row r="10" spans="1:5" x14ac:dyDescent="0.25">
      <c r="A10" s="20">
        <v>9</v>
      </c>
      <c r="B10" s="197" t="s">
        <v>134</v>
      </c>
      <c r="C10" s="198">
        <v>97</v>
      </c>
      <c r="D10" s="11"/>
      <c r="E10" s="8"/>
    </row>
    <row r="11" spans="1:5" x14ac:dyDescent="0.25">
      <c r="A11" s="20">
        <v>10</v>
      </c>
      <c r="B11" s="197" t="s">
        <v>235</v>
      </c>
      <c r="C11" s="198">
        <v>96</v>
      </c>
      <c r="D11" s="11"/>
      <c r="E11" s="8"/>
    </row>
    <row r="12" spans="1:5" x14ac:dyDescent="0.25">
      <c r="A12" s="20">
        <v>11</v>
      </c>
      <c r="B12" s="197" t="s">
        <v>245</v>
      </c>
      <c r="C12" s="198" t="s">
        <v>244</v>
      </c>
      <c r="D12" s="11"/>
      <c r="E12" s="8"/>
    </row>
    <row r="13" spans="1:5" x14ac:dyDescent="0.25">
      <c r="A13" s="20">
        <v>12</v>
      </c>
      <c r="B13" s="197" t="s">
        <v>136</v>
      </c>
      <c r="C13" s="198">
        <v>77</v>
      </c>
      <c r="D13" s="11"/>
      <c r="E13" s="8"/>
    </row>
    <row r="14" spans="1:5" x14ac:dyDescent="0.25">
      <c r="A14" s="20">
        <v>13</v>
      </c>
      <c r="B14" s="197" t="s">
        <v>125</v>
      </c>
      <c r="C14" s="198">
        <v>41</v>
      </c>
      <c r="D14" s="11"/>
      <c r="E14" s="8"/>
    </row>
    <row r="15" spans="1:5" x14ac:dyDescent="0.25">
      <c r="A15" s="20">
        <v>14</v>
      </c>
      <c r="B15" s="197" t="s">
        <v>151</v>
      </c>
      <c r="C15" s="198">
        <v>63</v>
      </c>
      <c r="D15" s="11"/>
      <c r="E15" s="8"/>
    </row>
    <row r="16" spans="1:5" x14ac:dyDescent="0.25">
      <c r="A16" s="20">
        <v>15</v>
      </c>
      <c r="B16" s="197" t="s">
        <v>126</v>
      </c>
      <c r="C16" s="198">
        <v>49</v>
      </c>
      <c r="D16" s="11"/>
      <c r="E16" s="8"/>
    </row>
    <row r="17" spans="1:7" x14ac:dyDescent="0.25">
      <c r="A17" s="20">
        <v>16</v>
      </c>
      <c r="B17" s="197" t="s">
        <v>236</v>
      </c>
      <c r="C17" s="198">
        <v>70</v>
      </c>
      <c r="D17" s="11"/>
      <c r="E17" s="8"/>
    </row>
    <row r="18" spans="1:7" x14ac:dyDescent="0.25">
      <c r="A18" s="20">
        <v>17</v>
      </c>
      <c r="B18" s="197" t="s">
        <v>127</v>
      </c>
      <c r="C18" s="198">
        <v>90</v>
      </c>
      <c r="D18" s="11"/>
      <c r="E18" s="8"/>
    </row>
    <row r="19" spans="1:7" x14ac:dyDescent="0.25">
      <c r="A19" s="20">
        <v>18</v>
      </c>
      <c r="B19" s="197" t="s">
        <v>128</v>
      </c>
      <c r="C19" s="198">
        <v>54</v>
      </c>
      <c r="D19" s="11"/>
      <c r="E19" s="8"/>
    </row>
    <row r="20" spans="1:7" x14ac:dyDescent="0.25">
      <c r="A20" s="20">
        <v>19</v>
      </c>
      <c r="B20" s="197" t="s">
        <v>238</v>
      </c>
      <c r="C20" s="198" t="s">
        <v>237</v>
      </c>
      <c r="D20" s="11"/>
      <c r="E20" s="8"/>
    </row>
    <row r="21" spans="1:7" x14ac:dyDescent="0.25">
      <c r="A21" s="20">
        <v>20</v>
      </c>
      <c r="B21" s="197" t="s">
        <v>152</v>
      </c>
      <c r="C21" s="198" t="s">
        <v>146</v>
      </c>
      <c r="D21" s="11"/>
      <c r="E21" s="8"/>
    </row>
    <row r="22" spans="1:7" x14ac:dyDescent="0.25">
      <c r="A22" s="20">
        <v>21</v>
      </c>
      <c r="B22" s="197" t="s">
        <v>138</v>
      </c>
      <c r="C22" s="198" t="s">
        <v>137</v>
      </c>
      <c r="D22" s="11"/>
      <c r="E22" s="8"/>
    </row>
    <row r="23" spans="1:7" x14ac:dyDescent="0.25">
      <c r="A23" s="20">
        <v>22</v>
      </c>
      <c r="B23" s="197" t="s">
        <v>129</v>
      </c>
      <c r="C23" s="198">
        <v>47</v>
      </c>
      <c r="D23" s="11"/>
      <c r="E23" s="8"/>
    </row>
    <row r="24" spans="1:7" x14ac:dyDescent="0.25">
      <c r="A24" s="20">
        <v>23</v>
      </c>
      <c r="B24" s="197" t="s">
        <v>131</v>
      </c>
      <c r="C24" s="198" t="s">
        <v>130</v>
      </c>
      <c r="D24" s="11"/>
      <c r="E24" s="8"/>
    </row>
    <row r="25" spans="1:7" x14ac:dyDescent="0.25">
      <c r="A25" s="20">
        <v>24</v>
      </c>
      <c r="B25" s="197" t="s">
        <v>150</v>
      </c>
      <c r="C25" s="198">
        <v>40</v>
      </c>
      <c r="D25" s="11"/>
      <c r="E25" s="8"/>
    </row>
    <row r="26" spans="1:7" x14ac:dyDescent="0.25">
      <c r="A26" s="20">
        <v>25</v>
      </c>
      <c r="B26" s="197" t="s">
        <v>239</v>
      </c>
      <c r="C26" s="198">
        <v>42</v>
      </c>
      <c r="D26" s="11"/>
      <c r="E26" s="8"/>
    </row>
    <row r="28" spans="1:7" x14ac:dyDescent="0.25">
      <c r="A28" s="227" t="s">
        <v>156</v>
      </c>
      <c r="B28" s="227"/>
      <c r="C28" s="184" t="s">
        <v>1</v>
      </c>
    </row>
    <row r="29" spans="1:7" x14ac:dyDescent="0.25">
      <c r="A29" s="20">
        <v>1</v>
      </c>
      <c r="B29" s="16" t="s">
        <v>11</v>
      </c>
      <c r="C29" s="20">
        <v>27</v>
      </c>
      <c r="G29" s="11"/>
    </row>
    <row r="30" spans="1:7" x14ac:dyDescent="0.25">
      <c r="A30" s="20">
        <v>2</v>
      </c>
      <c r="B30" s="16" t="s">
        <v>41</v>
      </c>
      <c r="C30" s="20">
        <v>53</v>
      </c>
      <c r="G30" s="11"/>
    </row>
    <row r="31" spans="1:7" x14ac:dyDescent="0.25">
      <c r="A31" s="20">
        <v>3</v>
      </c>
      <c r="B31" s="16" t="s">
        <v>26</v>
      </c>
      <c r="C31" s="20">
        <v>32</v>
      </c>
      <c r="G31" s="11"/>
    </row>
    <row r="32" spans="1:7" x14ac:dyDescent="0.25">
      <c r="A32" s="20">
        <v>4</v>
      </c>
      <c r="B32" s="16" t="s">
        <v>35</v>
      </c>
      <c r="C32" s="20">
        <v>28</v>
      </c>
      <c r="G32" s="11"/>
    </row>
    <row r="33" spans="1:7" x14ac:dyDescent="0.25">
      <c r="A33" s="20">
        <v>5</v>
      </c>
      <c r="B33" s="16" t="s">
        <v>36</v>
      </c>
      <c r="C33" s="20">
        <v>37</v>
      </c>
      <c r="G33" s="11"/>
    </row>
    <row r="34" spans="1:7" x14ac:dyDescent="0.25">
      <c r="A34" s="20">
        <v>6</v>
      </c>
      <c r="B34" s="16" t="s">
        <v>37</v>
      </c>
      <c r="C34" s="20">
        <v>12</v>
      </c>
      <c r="G34" s="11"/>
    </row>
    <row r="35" spans="1:7" x14ac:dyDescent="0.25">
      <c r="A35" s="20">
        <v>7</v>
      </c>
      <c r="B35" s="16" t="s">
        <v>38</v>
      </c>
      <c r="C35" s="20">
        <v>36</v>
      </c>
      <c r="G35" s="11"/>
    </row>
    <row r="36" spans="1:7" x14ac:dyDescent="0.25">
      <c r="A36" s="20">
        <v>8</v>
      </c>
      <c r="B36" s="16" t="s">
        <v>39</v>
      </c>
      <c r="C36" s="20">
        <v>34</v>
      </c>
      <c r="G36" s="11"/>
    </row>
    <row r="37" spans="1:7" x14ac:dyDescent="0.25">
      <c r="A37" s="20">
        <v>9</v>
      </c>
      <c r="B37" s="16" t="s">
        <v>31</v>
      </c>
      <c r="C37" s="20">
        <v>13</v>
      </c>
      <c r="G37" s="11"/>
    </row>
    <row r="38" spans="1:7" x14ac:dyDescent="0.25">
      <c r="A38" s="20">
        <v>10</v>
      </c>
      <c r="B38" s="16" t="s">
        <v>32</v>
      </c>
      <c r="C38" s="20">
        <v>38</v>
      </c>
      <c r="G38" s="11"/>
    </row>
    <row r="39" spans="1:7" x14ac:dyDescent="0.25">
      <c r="A39" s="20">
        <v>11</v>
      </c>
      <c r="B39" s="16" t="s">
        <v>33</v>
      </c>
      <c r="C39" s="20">
        <v>14</v>
      </c>
      <c r="G39" s="11"/>
    </row>
    <row r="40" spans="1:7" x14ac:dyDescent="0.25">
      <c r="A40" s="20">
        <v>12</v>
      </c>
      <c r="B40" s="16" t="s">
        <v>7</v>
      </c>
      <c r="C40" s="20">
        <v>4</v>
      </c>
      <c r="G40" s="11"/>
    </row>
    <row r="41" spans="1:7" x14ac:dyDescent="0.25">
      <c r="A41" s="20">
        <v>13</v>
      </c>
      <c r="B41" s="16" t="s">
        <v>18</v>
      </c>
      <c r="C41" s="20">
        <v>6</v>
      </c>
      <c r="G41" s="11"/>
    </row>
    <row r="42" spans="1:7" x14ac:dyDescent="0.25">
      <c r="A42" s="20">
        <v>14</v>
      </c>
      <c r="B42" s="16" t="s">
        <v>20</v>
      </c>
      <c r="C42" s="20">
        <v>9</v>
      </c>
      <c r="G42" s="11"/>
    </row>
    <row r="43" spans="1:7" x14ac:dyDescent="0.25">
      <c r="A43" s="20">
        <v>15</v>
      </c>
      <c r="B43" s="16" t="s">
        <v>21</v>
      </c>
      <c r="C43" s="20">
        <v>21</v>
      </c>
      <c r="G43" s="11"/>
    </row>
    <row r="44" spans="1:7" x14ac:dyDescent="0.25">
      <c r="A44" s="20">
        <v>16</v>
      </c>
      <c r="B44" s="16" t="s">
        <v>8</v>
      </c>
      <c r="C44" s="20">
        <v>66</v>
      </c>
      <c r="G44" s="11"/>
    </row>
    <row r="45" spans="1:7" x14ac:dyDescent="0.25">
      <c r="A45" s="20">
        <v>17</v>
      </c>
      <c r="B45" s="16" t="s">
        <v>158</v>
      </c>
      <c r="C45" s="20">
        <v>68</v>
      </c>
      <c r="G45" s="11"/>
    </row>
    <row r="46" spans="1:7" x14ac:dyDescent="0.25">
      <c r="A46" s="20">
        <v>18</v>
      </c>
      <c r="B46" s="16" t="s">
        <v>16</v>
      </c>
      <c r="C46" s="20">
        <v>7</v>
      </c>
      <c r="G46" s="11"/>
    </row>
    <row r="47" spans="1:7" x14ac:dyDescent="0.25">
      <c r="A47" s="20">
        <v>19</v>
      </c>
      <c r="B47" s="16" t="s">
        <v>9</v>
      </c>
      <c r="C47" s="20">
        <v>1</v>
      </c>
      <c r="G47" s="11"/>
    </row>
    <row r="48" spans="1:7" x14ac:dyDescent="0.25">
      <c r="A48" s="20">
        <v>20</v>
      </c>
      <c r="B48" s="16" t="s">
        <v>22</v>
      </c>
      <c r="C48" s="20">
        <v>33</v>
      </c>
      <c r="G48" s="11"/>
    </row>
    <row r="49" spans="1:7" x14ac:dyDescent="0.25">
      <c r="A49" s="20">
        <v>21</v>
      </c>
      <c r="B49" s="16" t="s">
        <v>28</v>
      </c>
      <c r="C49" s="20">
        <v>31</v>
      </c>
      <c r="G49" s="11"/>
    </row>
    <row r="50" spans="1:7" x14ac:dyDescent="0.25">
      <c r="A50" s="20">
        <v>22</v>
      </c>
      <c r="B50" s="16" t="s">
        <v>29</v>
      </c>
      <c r="C50" s="20">
        <v>92</v>
      </c>
      <c r="G50" s="11"/>
    </row>
    <row r="51" spans="1:7" x14ac:dyDescent="0.25">
      <c r="A51" s="20">
        <v>23</v>
      </c>
      <c r="B51" s="16" t="s">
        <v>42</v>
      </c>
      <c r="C51" s="20">
        <v>16</v>
      </c>
      <c r="G51" s="11"/>
    </row>
    <row r="52" spans="1:7" x14ac:dyDescent="0.25">
      <c r="A52" s="20">
        <v>24</v>
      </c>
      <c r="B52" s="16" t="s">
        <v>43</v>
      </c>
      <c r="C52" s="20">
        <v>86</v>
      </c>
      <c r="G52" s="11"/>
    </row>
    <row r="53" spans="1:7" x14ac:dyDescent="0.25">
      <c r="A53" s="20">
        <v>25</v>
      </c>
      <c r="B53" s="16" t="s">
        <v>13</v>
      </c>
      <c r="C53" s="20" t="s">
        <v>12</v>
      </c>
      <c r="G53" s="11"/>
    </row>
    <row r="54" spans="1:7" x14ac:dyDescent="0.25">
      <c r="A54" s="20">
        <v>26</v>
      </c>
      <c r="B54" s="16" t="s">
        <v>47</v>
      </c>
      <c r="C54" s="20">
        <v>22</v>
      </c>
      <c r="G54" s="11"/>
    </row>
    <row r="55" spans="1:7" x14ac:dyDescent="0.25">
      <c r="A55" s="20">
        <v>27</v>
      </c>
      <c r="B55" s="16" t="s">
        <v>30</v>
      </c>
      <c r="C55" s="20">
        <v>99</v>
      </c>
      <c r="G55" s="11"/>
    </row>
    <row r="56" spans="1:7" x14ac:dyDescent="0.25">
      <c r="A56" s="20">
        <v>28</v>
      </c>
      <c r="B56" s="16" t="s">
        <v>48</v>
      </c>
      <c r="C56" s="20">
        <v>23</v>
      </c>
      <c r="G56" s="11"/>
    </row>
    <row r="57" spans="1:7" x14ac:dyDescent="0.25">
      <c r="A57" s="20">
        <v>29</v>
      </c>
      <c r="B57" s="16" t="s">
        <v>51</v>
      </c>
      <c r="C57" s="20">
        <v>24</v>
      </c>
      <c r="G57" s="11"/>
    </row>
    <row r="58" spans="1:7" x14ac:dyDescent="0.25">
      <c r="A58" s="20">
        <v>30</v>
      </c>
      <c r="B58" s="16" t="s">
        <v>52</v>
      </c>
      <c r="C58" s="20">
        <v>25</v>
      </c>
      <c r="G58" s="11"/>
    </row>
    <row r="60" spans="1:7" x14ac:dyDescent="0.25">
      <c r="A60" s="227" t="s">
        <v>55</v>
      </c>
      <c r="B60" s="227"/>
    </row>
    <row r="61" spans="1:7" x14ac:dyDescent="0.25">
      <c r="A61" s="20">
        <v>1</v>
      </c>
      <c r="B61" s="16" t="s">
        <v>180</v>
      </c>
    </row>
    <row r="62" spans="1:7" x14ac:dyDescent="0.25">
      <c r="A62" s="20">
        <v>2</v>
      </c>
      <c r="B62" s="16" t="s">
        <v>58</v>
      </c>
    </row>
    <row r="63" spans="1:7" x14ac:dyDescent="0.25">
      <c r="A63" s="20">
        <v>3</v>
      </c>
      <c r="B63" s="16" t="s">
        <v>59</v>
      </c>
    </row>
    <row r="64" spans="1:7" x14ac:dyDescent="0.25">
      <c r="A64" s="20">
        <v>4</v>
      </c>
      <c r="B64" s="16" t="s">
        <v>181</v>
      </c>
    </row>
    <row r="65" spans="1:2" x14ac:dyDescent="0.25">
      <c r="A65" s="20">
        <v>5</v>
      </c>
      <c r="B65" s="16" t="s">
        <v>182</v>
      </c>
    </row>
    <row r="66" spans="1:2" x14ac:dyDescent="0.25">
      <c r="A66" s="20">
        <v>6</v>
      </c>
      <c r="B66" s="16" t="s">
        <v>78</v>
      </c>
    </row>
    <row r="67" spans="1:2" x14ac:dyDescent="0.25">
      <c r="A67" s="20">
        <v>7</v>
      </c>
      <c r="B67" s="16" t="s">
        <v>60</v>
      </c>
    </row>
    <row r="68" spans="1:2" x14ac:dyDescent="0.25">
      <c r="A68" s="20">
        <v>8</v>
      </c>
      <c r="B68" s="16" t="s">
        <v>76</v>
      </c>
    </row>
    <row r="69" spans="1:2" x14ac:dyDescent="0.25">
      <c r="A69" s="20">
        <v>9</v>
      </c>
      <c r="B69" s="16" t="s">
        <v>61</v>
      </c>
    </row>
    <row r="70" spans="1:2" x14ac:dyDescent="0.25">
      <c r="A70" s="20">
        <v>10</v>
      </c>
      <c r="B70" s="16" t="s">
        <v>62</v>
      </c>
    </row>
    <row r="71" spans="1:2" x14ac:dyDescent="0.25">
      <c r="A71" s="20">
        <v>11</v>
      </c>
      <c r="B71" s="16" t="s">
        <v>86</v>
      </c>
    </row>
    <row r="72" spans="1:2" x14ac:dyDescent="0.25">
      <c r="A72" s="20">
        <v>12</v>
      </c>
      <c r="B72" s="16" t="s">
        <v>185</v>
      </c>
    </row>
    <row r="73" spans="1:2" x14ac:dyDescent="0.25">
      <c r="A73" s="20">
        <v>13</v>
      </c>
      <c r="B73" s="16" t="s">
        <v>63</v>
      </c>
    </row>
    <row r="74" spans="1:2" x14ac:dyDescent="0.25">
      <c r="A74" s="20">
        <v>14</v>
      </c>
      <c r="B74" s="16" t="s">
        <v>64</v>
      </c>
    </row>
    <row r="75" spans="1:2" x14ac:dyDescent="0.25">
      <c r="A75" s="20">
        <v>15</v>
      </c>
      <c r="B75" s="16" t="s">
        <v>65</v>
      </c>
    </row>
    <row r="76" spans="1:2" x14ac:dyDescent="0.25">
      <c r="A76" s="20">
        <v>16</v>
      </c>
      <c r="B76" s="16" t="s">
        <v>186</v>
      </c>
    </row>
    <row r="77" spans="1:2" x14ac:dyDescent="0.25">
      <c r="A77" s="20">
        <v>17</v>
      </c>
      <c r="B77" s="16" t="s">
        <v>66</v>
      </c>
    </row>
    <row r="78" spans="1:2" x14ac:dyDescent="0.25">
      <c r="A78" s="20">
        <v>18</v>
      </c>
      <c r="B78" s="16" t="s">
        <v>67</v>
      </c>
    </row>
    <row r="79" spans="1:2" x14ac:dyDescent="0.25">
      <c r="A79" s="20">
        <v>19</v>
      </c>
      <c r="B79" s="16" t="s">
        <v>79</v>
      </c>
    </row>
    <row r="80" spans="1:2" x14ac:dyDescent="0.25">
      <c r="A80" s="20">
        <v>20</v>
      </c>
      <c r="B80" s="16" t="s">
        <v>68</v>
      </c>
    </row>
    <row r="81" spans="1:3" x14ac:dyDescent="0.25">
      <c r="A81" s="20">
        <v>21</v>
      </c>
      <c r="B81" s="16" t="s">
        <v>87</v>
      </c>
    </row>
    <row r="82" spans="1:3" x14ac:dyDescent="0.25">
      <c r="A82" s="20">
        <v>22</v>
      </c>
      <c r="B82" s="16" t="s">
        <v>69</v>
      </c>
    </row>
    <row r="83" spans="1:3" x14ac:dyDescent="0.25">
      <c r="A83" s="20">
        <v>23</v>
      </c>
      <c r="B83" s="16" t="s">
        <v>83</v>
      </c>
    </row>
    <row r="84" spans="1:3" x14ac:dyDescent="0.25">
      <c r="A84" s="20">
        <v>24</v>
      </c>
      <c r="B84" s="16" t="s">
        <v>80</v>
      </c>
    </row>
    <row r="85" spans="1:3" x14ac:dyDescent="0.25">
      <c r="A85" s="20">
        <v>25</v>
      </c>
      <c r="B85" s="16" t="s">
        <v>70</v>
      </c>
    </row>
    <row r="86" spans="1:3" x14ac:dyDescent="0.25">
      <c r="A86" s="20">
        <v>26</v>
      </c>
      <c r="B86" s="16" t="s">
        <v>183</v>
      </c>
    </row>
    <row r="88" spans="1:3" x14ac:dyDescent="0.25">
      <c r="A88" s="227" t="s">
        <v>252</v>
      </c>
      <c r="B88" s="227"/>
      <c r="C88" s="184" t="s">
        <v>1</v>
      </c>
    </row>
    <row r="89" spans="1:3" x14ac:dyDescent="0.25">
      <c r="A89" s="20">
        <v>1</v>
      </c>
      <c r="B89" s="197" t="s">
        <v>11</v>
      </c>
      <c r="C89" s="20">
        <v>27</v>
      </c>
    </row>
    <row r="90" spans="1:3" x14ac:dyDescent="0.25">
      <c r="A90" s="20">
        <v>2</v>
      </c>
      <c r="B90" s="197" t="s">
        <v>41</v>
      </c>
      <c r="C90" s="20">
        <v>53</v>
      </c>
    </row>
    <row r="91" spans="1:3" x14ac:dyDescent="0.25">
      <c r="A91" s="20">
        <v>3</v>
      </c>
      <c r="B91" s="197" t="s">
        <v>26</v>
      </c>
      <c r="C91" s="20">
        <v>32</v>
      </c>
    </row>
    <row r="92" spans="1:3" x14ac:dyDescent="0.25">
      <c r="A92" s="20">
        <v>4</v>
      </c>
      <c r="B92" s="197" t="s">
        <v>27</v>
      </c>
      <c r="C92" s="20">
        <v>91</v>
      </c>
    </row>
    <row r="93" spans="1:3" x14ac:dyDescent="0.25">
      <c r="A93" s="20">
        <v>5</v>
      </c>
      <c r="B93" s="197" t="s">
        <v>35</v>
      </c>
      <c r="C93" s="20">
        <v>28</v>
      </c>
    </row>
    <row r="94" spans="1:3" x14ac:dyDescent="0.25">
      <c r="A94" s="20">
        <v>6</v>
      </c>
      <c r="B94" s="197" t="s">
        <v>36</v>
      </c>
      <c r="C94" s="20">
        <v>37</v>
      </c>
    </row>
    <row r="95" spans="1:3" x14ac:dyDescent="0.25">
      <c r="A95" s="20">
        <v>7</v>
      </c>
      <c r="B95" s="197" t="s">
        <v>37</v>
      </c>
      <c r="C95" s="20">
        <v>12</v>
      </c>
    </row>
    <row r="96" spans="1:3" x14ac:dyDescent="0.25">
      <c r="A96" s="20">
        <v>8</v>
      </c>
      <c r="B96" s="197" t="s">
        <v>38</v>
      </c>
      <c r="C96" s="20">
        <v>36</v>
      </c>
    </row>
    <row r="97" spans="1:3" x14ac:dyDescent="0.25">
      <c r="A97" s="20">
        <v>9</v>
      </c>
      <c r="B97" s="197" t="s">
        <v>94</v>
      </c>
      <c r="C97" s="20">
        <v>89</v>
      </c>
    </row>
    <row r="98" spans="1:3" x14ac:dyDescent="0.25">
      <c r="A98" s="20">
        <v>10</v>
      </c>
      <c r="B98" s="197" t="s">
        <v>123</v>
      </c>
      <c r="C98" s="20" t="s">
        <v>122</v>
      </c>
    </row>
    <row r="99" spans="1:3" x14ac:dyDescent="0.25">
      <c r="A99" s="20">
        <v>11</v>
      </c>
      <c r="B99" s="197" t="s">
        <v>39</v>
      </c>
      <c r="C99" s="20">
        <v>34</v>
      </c>
    </row>
    <row r="100" spans="1:3" x14ac:dyDescent="0.25">
      <c r="A100" s="20">
        <v>12</v>
      </c>
      <c r="B100" s="197" t="s">
        <v>31</v>
      </c>
      <c r="C100" s="20">
        <v>13</v>
      </c>
    </row>
    <row r="101" spans="1:3" x14ac:dyDescent="0.25">
      <c r="A101" s="20">
        <v>13</v>
      </c>
      <c r="B101" s="197" t="s">
        <v>113</v>
      </c>
      <c r="C101" s="20" t="s">
        <v>112</v>
      </c>
    </row>
    <row r="102" spans="1:3" x14ac:dyDescent="0.25">
      <c r="A102" s="20">
        <v>14</v>
      </c>
      <c r="B102" s="197" t="s">
        <v>32</v>
      </c>
      <c r="C102" s="20">
        <v>38</v>
      </c>
    </row>
    <row r="103" spans="1:3" x14ac:dyDescent="0.25">
      <c r="A103" s="20">
        <v>15</v>
      </c>
      <c r="B103" s="197" t="s">
        <v>33</v>
      </c>
      <c r="C103" s="20">
        <v>14</v>
      </c>
    </row>
    <row r="104" spans="1:3" x14ac:dyDescent="0.25">
      <c r="A104" s="20">
        <v>16</v>
      </c>
      <c r="B104" s="197" t="s">
        <v>114</v>
      </c>
      <c r="C104" s="20">
        <v>39</v>
      </c>
    </row>
    <row r="105" spans="1:3" x14ac:dyDescent="0.25">
      <c r="A105" s="20">
        <v>17</v>
      </c>
      <c r="B105" s="197" t="s">
        <v>7</v>
      </c>
      <c r="C105" s="20">
        <v>4</v>
      </c>
    </row>
    <row r="106" spans="1:3" x14ac:dyDescent="0.25">
      <c r="A106" s="20">
        <v>18</v>
      </c>
      <c r="B106" s="197" t="s">
        <v>18</v>
      </c>
      <c r="C106" s="20">
        <v>6</v>
      </c>
    </row>
    <row r="107" spans="1:3" x14ac:dyDescent="0.25">
      <c r="A107" s="20">
        <v>19</v>
      </c>
      <c r="B107" s="197" t="s">
        <v>93</v>
      </c>
      <c r="C107" s="20" t="s">
        <v>19</v>
      </c>
    </row>
    <row r="108" spans="1:3" x14ac:dyDescent="0.25">
      <c r="A108" s="20">
        <v>20</v>
      </c>
      <c r="B108" s="197" t="s">
        <v>20</v>
      </c>
      <c r="C108" s="20">
        <v>9</v>
      </c>
    </row>
    <row r="109" spans="1:3" x14ac:dyDescent="0.25">
      <c r="A109" s="20">
        <v>21</v>
      </c>
      <c r="B109" s="197" t="s">
        <v>21</v>
      </c>
      <c r="C109" s="20">
        <v>21</v>
      </c>
    </row>
    <row r="110" spans="1:3" x14ac:dyDescent="0.25">
      <c r="A110" s="20">
        <v>22</v>
      </c>
      <c r="B110" s="197" t="s">
        <v>109</v>
      </c>
      <c r="C110" s="20" t="s">
        <v>108</v>
      </c>
    </row>
    <row r="111" spans="1:3" x14ac:dyDescent="0.25">
      <c r="A111" s="20">
        <v>23</v>
      </c>
      <c r="B111" s="197" t="s">
        <v>105</v>
      </c>
      <c r="C111" s="20">
        <v>3</v>
      </c>
    </row>
    <row r="112" spans="1:3" x14ac:dyDescent="0.25">
      <c r="A112" s="20">
        <v>24</v>
      </c>
      <c r="B112" s="197" t="s">
        <v>8</v>
      </c>
      <c r="C112" s="20">
        <v>66</v>
      </c>
    </row>
    <row r="113" spans="1:3" x14ac:dyDescent="0.25">
      <c r="A113" s="20">
        <v>25</v>
      </c>
      <c r="B113" s="197" t="s">
        <v>158</v>
      </c>
      <c r="C113" s="20">
        <v>68</v>
      </c>
    </row>
    <row r="114" spans="1:3" x14ac:dyDescent="0.25">
      <c r="A114" s="20">
        <v>26</v>
      </c>
      <c r="B114" s="197" t="s">
        <v>16</v>
      </c>
      <c r="C114" s="20">
        <v>7</v>
      </c>
    </row>
    <row r="115" spans="1:3" x14ac:dyDescent="0.25">
      <c r="A115" s="20">
        <v>27</v>
      </c>
      <c r="B115" s="197" t="s">
        <v>9</v>
      </c>
      <c r="C115" s="20">
        <v>1</v>
      </c>
    </row>
    <row r="116" spans="1:3" x14ac:dyDescent="0.25">
      <c r="A116" s="20">
        <v>28</v>
      </c>
      <c r="B116" s="197" t="s">
        <v>164</v>
      </c>
      <c r="C116" s="20" t="s">
        <v>106</v>
      </c>
    </row>
    <row r="117" spans="1:3" x14ac:dyDescent="0.25">
      <c r="A117" s="20">
        <v>29</v>
      </c>
      <c r="B117" s="197" t="s">
        <v>22</v>
      </c>
      <c r="C117" s="20">
        <v>33</v>
      </c>
    </row>
    <row r="118" spans="1:3" x14ac:dyDescent="0.25">
      <c r="A118" s="20">
        <v>30</v>
      </c>
      <c r="B118" s="197" t="s">
        <v>24</v>
      </c>
      <c r="C118" s="20" t="s">
        <v>23</v>
      </c>
    </row>
    <row r="119" spans="1:3" x14ac:dyDescent="0.25">
      <c r="A119" s="20">
        <v>31</v>
      </c>
      <c r="B119" s="197" t="s">
        <v>162</v>
      </c>
      <c r="C119" s="20" t="s">
        <v>143</v>
      </c>
    </row>
    <row r="120" spans="1:3" x14ac:dyDescent="0.25">
      <c r="A120" s="20">
        <v>32</v>
      </c>
      <c r="B120" s="197" t="s">
        <v>107</v>
      </c>
      <c r="C120" s="20">
        <v>80</v>
      </c>
    </row>
    <row r="121" spans="1:3" x14ac:dyDescent="0.25">
      <c r="A121" s="20">
        <v>33</v>
      </c>
      <c r="B121" s="197" t="s">
        <v>111</v>
      </c>
      <c r="C121" s="20" t="s">
        <v>110</v>
      </c>
    </row>
    <row r="122" spans="1:3" x14ac:dyDescent="0.25">
      <c r="A122" s="20">
        <v>34</v>
      </c>
      <c r="B122" s="197" t="s">
        <v>28</v>
      </c>
      <c r="C122" s="20">
        <v>31</v>
      </c>
    </row>
    <row r="123" spans="1:3" x14ac:dyDescent="0.25">
      <c r="A123" s="20">
        <v>35</v>
      </c>
      <c r="B123" s="197" t="s">
        <v>29</v>
      </c>
      <c r="C123" s="20">
        <v>92</v>
      </c>
    </row>
    <row r="124" spans="1:3" x14ac:dyDescent="0.25">
      <c r="A124" s="20">
        <v>36</v>
      </c>
      <c r="B124" s="197" t="s">
        <v>42</v>
      </c>
      <c r="C124" s="20">
        <v>16</v>
      </c>
    </row>
    <row r="125" spans="1:3" x14ac:dyDescent="0.25">
      <c r="A125" s="20">
        <v>37</v>
      </c>
      <c r="B125" s="197" t="s">
        <v>115</v>
      </c>
      <c r="C125" s="20">
        <v>65</v>
      </c>
    </row>
    <row r="126" spans="1:3" x14ac:dyDescent="0.25">
      <c r="A126" s="20">
        <v>38</v>
      </c>
      <c r="B126" s="197" t="s">
        <v>43</v>
      </c>
      <c r="C126" s="20">
        <v>86</v>
      </c>
    </row>
    <row r="127" spans="1:3" x14ac:dyDescent="0.25">
      <c r="A127" s="20">
        <v>39</v>
      </c>
      <c r="B127" s="197" t="s">
        <v>45</v>
      </c>
      <c r="C127" s="20" t="s">
        <v>44</v>
      </c>
    </row>
    <row r="128" spans="1:3" x14ac:dyDescent="0.25">
      <c r="A128" s="20">
        <v>40</v>
      </c>
      <c r="B128" s="197" t="s">
        <v>95</v>
      </c>
      <c r="C128" s="20" t="s">
        <v>46</v>
      </c>
    </row>
    <row r="129" spans="1:3" x14ac:dyDescent="0.25">
      <c r="A129" s="20">
        <v>41</v>
      </c>
      <c r="B129" s="197" t="s">
        <v>13</v>
      </c>
      <c r="C129" s="20" t="s">
        <v>12</v>
      </c>
    </row>
    <row r="130" spans="1:3" x14ac:dyDescent="0.25">
      <c r="A130" s="20">
        <v>42</v>
      </c>
      <c r="B130" s="197" t="s">
        <v>92</v>
      </c>
      <c r="C130" s="20" t="s">
        <v>14</v>
      </c>
    </row>
    <row r="131" spans="1:3" x14ac:dyDescent="0.25">
      <c r="A131" s="20">
        <v>43</v>
      </c>
      <c r="B131" s="197" t="s">
        <v>47</v>
      </c>
      <c r="C131" s="20">
        <v>22</v>
      </c>
    </row>
    <row r="132" spans="1:3" x14ac:dyDescent="0.25">
      <c r="A132" s="20">
        <v>44</v>
      </c>
      <c r="B132" s="197" t="s">
        <v>30</v>
      </c>
      <c r="C132" s="20">
        <v>99</v>
      </c>
    </row>
    <row r="133" spans="1:3" x14ac:dyDescent="0.25">
      <c r="A133" s="20">
        <v>45</v>
      </c>
      <c r="B133" s="197" t="s">
        <v>48</v>
      </c>
      <c r="C133" s="20">
        <v>23</v>
      </c>
    </row>
    <row r="134" spans="1:3" x14ac:dyDescent="0.25">
      <c r="A134" s="20">
        <v>46</v>
      </c>
      <c r="B134" s="197" t="s">
        <v>145</v>
      </c>
      <c r="C134" s="20" t="s">
        <v>144</v>
      </c>
    </row>
    <row r="135" spans="1:3" x14ac:dyDescent="0.25">
      <c r="A135" s="20">
        <v>47</v>
      </c>
      <c r="B135" s="197" t="s">
        <v>117</v>
      </c>
      <c r="C135" s="20" t="s">
        <v>116</v>
      </c>
    </row>
    <row r="136" spans="1:3" x14ac:dyDescent="0.25">
      <c r="A136" s="20">
        <v>48</v>
      </c>
      <c r="B136" s="197" t="s">
        <v>119</v>
      </c>
      <c r="C136" s="20" t="s">
        <v>118</v>
      </c>
    </row>
    <row r="137" spans="1:3" x14ac:dyDescent="0.25">
      <c r="A137" s="20">
        <v>49</v>
      </c>
      <c r="B137" s="197" t="s">
        <v>121</v>
      </c>
      <c r="C137" s="20" t="s">
        <v>120</v>
      </c>
    </row>
    <row r="138" spans="1:3" x14ac:dyDescent="0.25">
      <c r="A138" s="20">
        <v>50</v>
      </c>
      <c r="B138" s="197" t="s">
        <v>50</v>
      </c>
      <c r="C138" s="20" t="s">
        <v>49</v>
      </c>
    </row>
    <row r="139" spans="1:3" x14ac:dyDescent="0.25">
      <c r="A139" s="20">
        <v>51</v>
      </c>
      <c r="B139" s="197" t="s">
        <v>51</v>
      </c>
      <c r="C139" s="20">
        <v>24</v>
      </c>
    </row>
    <row r="140" spans="1:3" x14ac:dyDescent="0.25">
      <c r="A140" s="20">
        <v>52</v>
      </c>
      <c r="B140" s="197" t="s">
        <v>52</v>
      </c>
      <c r="C140" s="20">
        <v>25</v>
      </c>
    </row>
    <row r="143" spans="1:3" x14ac:dyDescent="0.25">
      <c r="A143" s="227" t="s">
        <v>296</v>
      </c>
      <c r="B143" s="227"/>
      <c r="C143" s="222" t="s">
        <v>1</v>
      </c>
    </row>
    <row r="144" spans="1:3" x14ac:dyDescent="0.25">
      <c r="A144" s="20">
        <v>1</v>
      </c>
      <c r="B144" s="197" t="s">
        <v>133</v>
      </c>
      <c r="C144" s="20" t="s">
        <v>132</v>
      </c>
    </row>
    <row r="145" spans="1:3" x14ac:dyDescent="0.25">
      <c r="A145" s="20">
        <v>2</v>
      </c>
      <c r="B145" s="197" t="s">
        <v>154</v>
      </c>
      <c r="C145" s="20" t="s">
        <v>148</v>
      </c>
    </row>
    <row r="146" spans="1:3" x14ac:dyDescent="0.25">
      <c r="A146" s="20">
        <v>3</v>
      </c>
      <c r="B146" s="197" t="s">
        <v>274</v>
      </c>
      <c r="C146" s="20">
        <v>78</v>
      </c>
    </row>
    <row r="147" spans="1:3" x14ac:dyDescent="0.25">
      <c r="A147" s="20">
        <v>4</v>
      </c>
      <c r="B147" s="197" t="s">
        <v>155</v>
      </c>
      <c r="C147" s="20" t="s">
        <v>149</v>
      </c>
    </row>
    <row r="148" spans="1:3" x14ac:dyDescent="0.25">
      <c r="A148" s="20">
        <v>5</v>
      </c>
      <c r="B148" s="197" t="s">
        <v>287</v>
      </c>
      <c r="C148" s="20">
        <v>43</v>
      </c>
    </row>
    <row r="149" spans="1:3" x14ac:dyDescent="0.25">
      <c r="A149" s="20">
        <v>6</v>
      </c>
      <c r="B149" s="197" t="s">
        <v>278</v>
      </c>
      <c r="C149" s="20">
        <v>59</v>
      </c>
    </row>
    <row r="150" spans="1:3" x14ac:dyDescent="0.25">
      <c r="A150" s="20">
        <v>7</v>
      </c>
      <c r="B150" s="197" t="s">
        <v>275</v>
      </c>
      <c r="C150" s="20">
        <v>61</v>
      </c>
    </row>
    <row r="151" spans="1:3" x14ac:dyDescent="0.25">
      <c r="A151" s="20">
        <v>8</v>
      </c>
      <c r="B151" s="197" t="s">
        <v>284</v>
      </c>
      <c r="C151" s="20" t="s">
        <v>283</v>
      </c>
    </row>
    <row r="152" spans="1:3" x14ac:dyDescent="0.25">
      <c r="A152" s="20">
        <v>9</v>
      </c>
      <c r="B152" s="197" t="s">
        <v>140</v>
      </c>
      <c r="C152" s="20" t="s">
        <v>139</v>
      </c>
    </row>
    <row r="153" spans="1:3" x14ac:dyDescent="0.25">
      <c r="A153" s="20">
        <v>10</v>
      </c>
      <c r="B153" s="197" t="s">
        <v>279</v>
      </c>
      <c r="C153" s="20">
        <v>57</v>
      </c>
    </row>
    <row r="154" spans="1:3" x14ac:dyDescent="0.25">
      <c r="A154" s="20">
        <v>11</v>
      </c>
      <c r="B154" s="197" t="s">
        <v>242</v>
      </c>
      <c r="C154" s="20">
        <v>58</v>
      </c>
    </row>
    <row r="155" spans="1:3" x14ac:dyDescent="0.25">
      <c r="A155" s="20">
        <v>12</v>
      </c>
      <c r="B155" s="197" t="s">
        <v>269</v>
      </c>
      <c r="C155" s="20">
        <v>71</v>
      </c>
    </row>
    <row r="156" spans="1:3" x14ac:dyDescent="0.25">
      <c r="A156" s="20">
        <v>13</v>
      </c>
      <c r="B156" s="197" t="s">
        <v>270</v>
      </c>
      <c r="C156" s="20">
        <v>82</v>
      </c>
    </row>
    <row r="157" spans="1:3" x14ac:dyDescent="0.25">
      <c r="A157" s="20">
        <v>14</v>
      </c>
      <c r="B157" s="197" t="s">
        <v>243</v>
      </c>
      <c r="C157" s="20">
        <v>56</v>
      </c>
    </row>
    <row r="158" spans="1:3" x14ac:dyDescent="0.25">
      <c r="A158" s="20">
        <v>15</v>
      </c>
      <c r="B158" s="197" t="s">
        <v>288</v>
      </c>
      <c r="C158" s="20">
        <v>81</v>
      </c>
    </row>
    <row r="159" spans="1:3" x14ac:dyDescent="0.25">
      <c r="A159" s="20">
        <v>16</v>
      </c>
      <c r="B159" s="197" t="s">
        <v>280</v>
      </c>
      <c r="C159" s="20">
        <v>79</v>
      </c>
    </row>
    <row r="160" spans="1:3" x14ac:dyDescent="0.25">
      <c r="A160" s="20">
        <v>17</v>
      </c>
      <c r="B160" s="197" t="s">
        <v>153</v>
      </c>
      <c r="C160" s="20" t="s">
        <v>147</v>
      </c>
    </row>
    <row r="161" spans="1:3" x14ac:dyDescent="0.25">
      <c r="A161" s="20">
        <v>18</v>
      </c>
      <c r="B161" s="197" t="s">
        <v>135</v>
      </c>
      <c r="C161" s="20">
        <v>98</v>
      </c>
    </row>
    <row r="162" spans="1:3" x14ac:dyDescent="0.25">
      <c r="A162" s="20">
        <v>19</v>
      </c>
      <c r="B162" s="197" t="s">
        <v>134</v>
      </c>
      <c r="C162" s="20">
        <v>97</v>
      </c>
    </row>
    <row r="163" spans="1:3" x14ac:dyDescent="0.25">
      <c r="A163" s="20">
        <v>20</v>
      </c>
      <c r="B163" s="197" t="s">
        <v>235</v>
      </c>
      <c r="C163" s="20">
        <v>96</v>
      </c>
    </row>
    <row r="164" spans="1:3" x14ac:dyDescent="0.25">
      <c r="A164" s="20">
        <v>21</v>
      </c>
      <c r="B164" s="197" t="s">
        <v>282</v>
      </c>
      <c r="C164" s="20" t="s">
        <v>281</v>
      </c>
    </row>
    <row r="165" spans="1:3" x14ac:dyDescent="0.25">
      <c r="A165" s="20">
        <v>22</v>
      </c>
      <c r="B165" s="197" t="s">
        <v>286</v>
      </c>
      <c r="C165" s="20" t="s">
        <v>285</v>
      </c>
    </row>
    <row r="166" spans="1:3" x14ac:dyDescent="0.25">
      <c r="A166" s="20">
        <v>23</v>
      </c>
      <c r="B166" s="197" t="s">
        <v>263</v>
      </c>
      <c r="C166" s="20" t="s">
        <v>244</v>
      </c>
    </row>
    <row r="167" spans="1:3" x14ac:dyDescent="0.25">
      <c r="A167" s="20">
        <v>24</v>
      </c>
      <c r="B167" s="197" t="s">
        <v>136</v>
      </c>
      <c r="C167" s="20">
        <v>77</v>
      </c>
    </row>
    <row r="168" spans="1:3" x14ac:dyDescent="0.25">
      <c r="A168" s="20">
        <v>25</v>
      </c>
      <c r="B168" s="197" t="s">
        <v>125</v>
      </c>
      <c r="C168" s="20">
        <v>41</v>
      </c>
    </row>
    <row r="169" spans="1:3" x14ac:dyDescent="0.25">
      <c r="A169" s="20">
        <v>26</v>
      </c>
      <c r="B169" s="197" t="s">
        <v>290</v>
      </c>
      <c r="C169" s="20" t="s">
        <v>289</v>
      </c>
    </row>
    <row r="170" spans="1:3" x14ac:dyDescent="0.25">
      <c r="A170" s="20">
        <v>27</v>
      </c>
      <c r="B170" s="197" t="s">
        <v>151</v>
      </c>
      <c r="C170" s="20">
        <v>63</v>
      </c>
    </row>
    <row r="171" spans="1:3" x14ac:dyDescent="0.25">
      <c r="A171" s="20">
        <v>28</v>
      </c>
      <c r="B171" s="197" t="s">
        <v>271</v>
      </c>
      <c r="C171" s="20">
        <v>73</v>
      </c>
    </row>
    <row r="172" spans="1:3" x14ac:dyDescent="0.25">
      <c r="A172" s="20">
        <v>29</v>
      </c>
      <c r="B172" s="197" t="s">
        <v>273</v>
      </c>
      <c r="C172" s="20" t="s">
        <v>272</v>
      </c>
    </row>
    <row r="173" spans="1:3" x14ac:dyDescent="0.25">
      <c r="A173" s="20">
        <v>30</v>
      </c>
      <c r="B173" s="197" t="s">
        <v>126</v>
      </c>
      <c r="C173" s="20">
        <v>49</v>
      </c>
    </row>
    <row r="174" spans="1:3" x14ac:dyDescent="0.25">
      <c r="A174" s="20">
        <v>31</v>
      </c>
      <c r="B174" s="197" t="s">
        <v>276</v>
      </c>
      <c r="C174" s="20">
        <v>85</v>
      </c>
    </row>
    <row r="175" spans="1:3" x14ac:dyDescent="0.25">
      <c r="A175" s="20">
        <v>32</v>
      </c>
      <c r="B175" s="197" t="s">
        <v>236</v>
      </c>
      <c r="C175" s="20">
        <v>70</v>
      </c>
    </row>
    <row r="176" spans="1:3" x14ac:dyDescent="0.25">
      <c r="A176" s="20">
        <v>33</v>
      </c>
      <c r="B176" s="197" t="s">
        <v>127</v>
      </c>
      <c r="C176" s="20">
        <v>90</v>
      </c>
    </row>
    <row r="177" spans="1:3" x14ac:dyDescent="0.25">
      <c r="A177" s="20">
        <v>34</v>
      </c>
      <c r="B177" s="197" t="s">
        <v>128</v>
      </c>
      <c r="C177" s="20">
        <v>54</v>
      </c>
    </row>
    <row r="178" spans="1:3" x14ac:dyDescent="0.25">
      <c r="A178" s="20">
        <v>35</v>
      </c>
      <c r="B178" s="197" t="s">
        <v>265</v>
      </c>
      <c r="C178" s="20" t="s">
        <v>264</v>
      </c>
    </row>
    <row r="179" spans="1:3" x14ac:dyDescent="0.25">
      <c r="A179" s="20">
        <v>36</v>
      </c>
      <c r="B179" s="197" t="s">
        <v>238</v>
      </c>
      <c r="C179" s="20" t="s">
        <v>237</v>
      </c>
    </row>
    <row r="180" spans="1:3" x14ac:dyDescent="0.25">
      <c r="A180" s="20">
        <v>37</v>
      </c>
      <c r="B180" s="197" t="s">
        <v>152</v>
      </c>
      <c r="C180" s="20" t="s">
        <v>146</v>
      </c>
    </row>
    <row r="181" spans="1:3" x14ac:dyDescent="0.25">
      <c r="A181" s="20">
        <v>38</v>
      </c>
      <c r="B181" s="197" t="s">
        <v>138</v>
      </c>
      <c r="C181" s="20" t="s">
        <v>137</v>
      </c>
    </row>
    <row r="182" spans="1:3" x14ac:dyDescent="0.25">
      <c r="A182" s="20">
        <v>39</v>
      </c>
      <c r="B182" s="197" t="s">
        <v>129</v>
      </c>
      <c r="C182" s="20">
        <v>47</v>
      </c>
    </row>
    <row r="183" spans="1:3" x14ac:dyDescent="0.25">
      <c r="A183" s="20">
        <v>40</v>
      </c>
      <c r="B183" s="197" t="s">
        <v>131</v>
      </c>
      <c r="C183" s="20" t="s">
        <v>130</v>
      </c>
    </row>
    <row r="184" spans="1:3" x14ac:dyDescent="0.25">
      <c r="A184" s="20">
        <v>41</v>
      </c>
      <c r="B184" s="197" t="s">
        <v>150</v>
      </c>
      <c r="C184" s="20">
        <v>40</v>
      </c>
    </row>
    <row r="185" spans="1:3" x14ac:dyDescent="0.25">
      <c r="A185" s="20">
        <v>42</v>
      </c>
      <c r="B185" s="197" t="s">
        <v>239</v>
      </c>
      <c r="C185" s="20">
        <v>42</v>
      </c>
    </row>
    <row r="186" spans="1:3" x14ac:dyDescent="0.25">
      <c r="A186" s="20">
        <v>43</v>
      </c>
      <c r="B186" s="197" t="s">
        <v>277</v>
      </c>
      <c r="C186" s="20">
        <v>84</v>
      </c>
    </row>
    <row r="187" spans="1:3" x14ac:dyDescent="0.25">
      <c r="A187" s="20">
        <v>44</v>
      </c>
      <c r="B187" s="197" t="s">
        <v>266</v>
      </c>
      <c r="C187" s="20">
        <v>62</v>
      </c>
    </row>
    <row r="188" spans="1:3" x14ac:dyDescent="0.25">
      <c r="A188" s="20">
        <v>45</v>
      </c>
      <c r="B188" s="197" t="s">
        <v>268</v>
      </c>
      <c r="C188" s="20" t="s">
        <v>267</v>
      </c>
    </row>
    <row r="189" spans="1:3" x14ac:dyDescent="0.25">
      <c r="A189" s="20">
        <v>46</v>
      </c>
      <c r="B189" s="197" t="s">
        <v>293</v>
      </c>
      <c r="C189" s="20">
        <v>44</v>
      </c>
    </row>
    <row r="190" spans="1:3" x14ac:dyDescent="0.25">
      <c r="A190" s="20">
        <v>47</v>
      </c>
      <c r="B190" s="197" t="s">
        <v>292</v>
      </c>
      <c r="C190" s="20" t="s">
        <v>291</v>
      </c>
    </row>
  </sheetData>
  <sortState ref="B144:C190">
    <sortCondition ref="B144"/>
  </sortState>
  <mergeCells count="5">
    <mergeCell ref="A1:B1"/>
    <mergeCell ref="A28:B28"/>
    <mergeCell ref="A60:B60"/>
    <mergeCell ref="A88:B88"/>
    <mergeCell ref="A143:B143"/>
  </mergeCells>
  <conditionalFormatting sqref="D61:D86">
    <cfRule type="duplicateValues" dxfId="0" priority="18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rgb="FF92D050"/>
  </sheetPr>
  <dimension ref="A1:L59"/>
  <sheetViews>
    <sheetView showGridLines="0"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40" customWidth="1"/>
    <col min="2" max="2" width="4.7109375" style="44" customWidth="1"/>
    <col min="3" max="3" width="23.7109375" style="1" customWidth="1"/>
    <col min="4" max="4" width="4.42578125" style="1" hidden="1" customWidth="1"/>
    <col min="5" max="5" width="52.7109375" style="1" customWidth="1"/>
    <col min="6" max="7" width="10.7109375" style="1" customWidth="1"/>
    <col min="8" max="8" width="5.7109375" style="2" customWidth="1"/>
    <col min="9" max="10" width="10.7109375" style="1" customWidth="1"/>
    <col min="11" max="11" width="5.7109375" style="1" customWidth="1"/>
    <col min="12" max="12" width="4.7109375" style="1" customWidth="1"/>
    <col min="13" max="16384" width="5.42578125" style="1" hidden="1"/>
  </cols>
  <sheetData>
    <row r="1" spans="1:12" s="43" customFormat="1" ht="26.25" x14ac:dyDescent="0.25">
      <c r="A1" s="42"/>
      <c r="B1" s="228" t="s">
        <v>165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x14ac:dyDescent="0.25"/>
    <row r="3" spans="1:12" ht="15.75" x14ac:dyDescent="0.25">
      <c r="C3" s="41" t="s">
        <v>161</v>
      </c>
      <c r="D3" s="21"/>
    </row>
    <row r="4" spans="1:12" x14ac:dyDescent="0.25"/>
    <row r="5" spans="1:12" x14ac:dyDescent="0.25">
      <c r="C5" s="21"/>
      <c r="D5" s="21"/>
      <c r="E5" s="21"/>
      <c r="F5" s="21"/>
      <c r="G5" s="21"/>
      <c r="H5" s="21"/>
      <c r="I5" s="21"/>
      <c r="J5" s="21"/>
      <c r="K5" s="21"/>
    </row>
    <row r="6" spans="1:12" x14ac:dyDescent="0.25">
      <c r="C6" s="23">
        <v>1</v>
      </c>
      <c r="E6" s="18" t="str">
        <f>VLOOKUP(C6,CONVENCIONES!A29:B58,2,0)</f>
        <v>Administración del Medio Ambiente</v>
      </c>
    </row>
    <row r="7" spans="1:12" x14ac:dyDescent="0.25">
      <c r="F7" s="17" t="s">
        <v>141</v>
      </c>
      <c r="G7" s="17" t="s">
        <v>142</v>
      </c>
    </row>
    <row r="8" spans="1:12" x14ac:dyDescent="0.25">
      <c r="E8" s="55" t="s">
        <v>99</v>
      </c>
      <c r="F8" s="17">
        <f>VLOOKUP($E$6,$E$26:$J$56,2,FALSE)</f>
        <v>32</v>
      </c>
      <c r="G8" s="17">
        <f>VLOOKUP($E$6,$E$26:$J$56,3,FALSE)</f>
        <v>45</v>
      </c>
    </row>
    <row r="9" spans="1:12" x14ac:dyDescent="0.25">
      <c r="E9" s="55" t="s">
        <v>100</v>
      </c>
      <c r="F9" s="17">
        <f>VLOOKUP($E$6,$E$26:$J$56,5,FALSE)</f>
        <v>37</v>
      </c>
      <c r="G9" s="17">
        <f>VLOOKUP($E$6,$E$26:$J$56,6,FALSE)</f>
        <v>44</v>
      </c>
    </row>
    <row r="10" spans="1:12" x14ac:dyDescent="0.25"/>
    <row r="11" spans="1:12" x14ac:dyDescent="0.25"/>
    <row r="12" spans="1:12" x14ac:dyDescent="0.25"/>
    <row r="13" spans="1:12" x14ac:dyDescent="0.25"/>
    <row r="14" spans="1:12" x14ac:dyDescent="0.25"/>
    <row r="15" spans="1:12" x14ac:dyDescent="0.25"/>
    <row r="16" spans="1:12" x14ac:dyDescent="0.25"/>
    <row r="17" spans="3:11" x14ac:dyDescent="0.25"/>
    <row r="18" spans="3:11" x14ac:dyDescent="0.25"/>
    <row r="19" spans="3:11" x14ac:dyDescent="0.25"/>
    <row r="20" spans="3:11" x14ac:dyDescent="0.25"/>
    <row r="21" spans="3:11" x14ac:dyDescent="0.25"/>
    <row r="22" spans="3:11" x14ac:dyDescent="0.25"/>
    <row r="23" spans="3:11" x14ac:dyDescent="0.25"/>
    <row r="24" spans="3:11" x14ac:dyDescent="0.25">
      <c r="C24" s="227" t="s">
        <v>0</v>
      </c>
      <c r="D24" s="227" t="s">
        <v>1</v>
      </c>
      <c r="E24" s="227" t="s">
        <v>2</v>
      </c>
      <c r="F24" s="227" t="s">
        <v>3</v>
      </c>
      <c r="G24" s="227"/>
      <c r="H24" s="231"/>
      <c r="I24" s="232" t="s">
        <v>4</v>
      </c>
      <c r="J24" s="227"/>
      <c r="K24" s="227"/>
    </row>
    <row r="25" spans="3:11" x14ac:dyDescent="0.25">
      <c r="C25" s="227"/>
      <c r="D25" s="227"/>
      <c r="E25" s="227"/>
      <c r="F25" s="49" t="s">
        <v>141</v>
      </c>
      <c r="G25" s="49" t="s">
        <v>142</v>
      </c>
      <c r="H25" s="50" t="s">
        <v>5</v>
      </c>
      <c r="I25" s="51" t="s">
        <v>141</v>
      </c>
      <c r="J25" s="49" t="s">
        <v>142</v>
      </c>
      <c r="K25" s="49" t="s">
        <v>5</v>
      </c>
    </row>
    <row r="26" spans="3:11" x14ac:dyDescent="0.25">
      <c r="C26" s="229" t="s">
        <v>6</v>
      </c>
      <c r="D26" s="3">
        <v>4</v>
      </c>
      <c r="E26" s="4" t="s">
        <v>7</v>
      </c>
      <c r="F26" s="19">
        <v>37</v>
      </c>
      <c r="G26" s="19">
        <v>32</v>
      </c>
      <c r="H26" s="46">
        <f t="shared" ref="H26:H55" si="0">SUM(F26:G26)</f>
        <v>69</v>
      </c>
      <c r="I26" s="47"/>
      <c r="J26" s="19"/>
      <c r="K26" s="48">
        <f>SUM(I26:J26)</f>
        <v>0</v>
      </c>
    </row>
    <row r="27" spans="3:11" x14ac:dyDescent="0.25">
      <c r="C27" s="230"/>
      <c r="D27" s="3">
        <v>66</v>
      </c>
      <c r="E27" s="4" t="s">
        <v>8</v>
      </c>
      <c r="F27" s="19">
        <v>37</v>
      </c>
      <c r="G27" s="19">
        <v>11</v>
      </c>
      <c r="H27" s="46">
        <f t="shared" si="0"/>
        <v>48</v>
      </c>
      <c r="I27" s="47"/>
      <c r="J27" s="19"/>
      <c r="K27" s="48">
        <f t="shared" ref="K27:K55" si="1">SUM(I27:J27)</f>
        <v>0</v>
      </c>
    </row>
    <row r="28" spans="3:11" x14ac:dyDescent="0.25">
      <c r="C28" s="230"/>
      <c r="D28" s="3">
        <v>68</v>
      </c>
      <c r="E28" s="4" t="s">
        <v>158</v>
      </c>
      <c r="F28" s="19">
        <v>30</v>
      </c>
      <c r="G28" s="19">
        <v>44</v>
      </c>
      <c r="H28" s="46">
        <f t="shared" si="0"/>
        <v>74</v>
      </c>
      <c r="I28" s="47">
        <v>40</v>
      </c>
      <c r="J28" s="19">
        <v>39</v>
      </c>
      <c r="K28" s="48">
        <f t="shared" si="1"/>
        <v>79</v>
      </c>
    </row>
    <row r="29" spans="3:11" x14ac:dyDescent="0.25">
      <c r="C29" s="230"/>
      <c r="D29" s="3">
        <v>1</v>
      </c>
      <c r="E29" s="4" t="s">
        <v>9</v>
      </c>
      <c r="F29" s="19">
        <v>66</v>
      </c>
      <c r="G29" s="19">
        <v>22</v>
      </c>
      <c r="H29" s="46">
        <f t="shared" si="0"/>
        <v>88</v>
      </c>
      <c r="I29" s="47"/>
      <c r="J29" s="19"/>
      <c r="K29" s="48">
        <f t="shared" si="1"/>
        <v>0</v>
      </c>
    </row>
    <row r="30" spans="3:11" x14ac:dyDescent="0.25">
      <c r="C30" s="226" t="s">
        <v>10</v>
      </c>
      <c r="D30" s="3">
        <v>27</v>
      </c>
      <c r="E30" s="4" t="s">
        <v>11</v>
      </c>
      <c r="F30" s="19">
        <v>32</v>
      </c>
      <c r="G30" s="19">
        <v>45</v>
      </c>
      <c r="H30" s="46">
        <f t="shared" si="0"/>
        <v>77</v>
      </c>
      <c r="I30" s="47">
        <v>37</v>
      </c>
      <c r="J30" s="19">
        <v>44</v>
      </c>
      <c r="K30" s="48">
        <f t="shared" si="1"/>
        <v>81</v>
      </c>
    </row>
    <row r="31" spans="3:11" ht="25.5" x14ac:dyDescent="0.25">
      <c r="C31" s="226"/>
      <c r="D31" s="3" t="s">
        <v>12</v>
      </c>
      <c r="E31" s="4" t="s">
        <v>13</v>
      </c>
      <c r="F31" s="19">
        <v>23</v>
      </c>
      <c r="G31" s="19">
        <v>48</v>
      </c>
      <c r="H31" s="46">
        <f t="shared" si="0"/>
        <v>71</v>
      </c>
      <c r="I31" s="47">
        <v>28</v>
      </c>
      <c r="J31" s="19">
        <v>35</v>
      </c>
      <c r="K31" s="48">
        <f t="shared" si="1"/>
        <v>63</v>
      </c>
    </row>
    <row r="32" spans="3:11" x14ac:dyDescent="0.25">
      <c r="C32" s="24" t="s">
        <v>15</v>
      </c>
      <c r="D32" s="3">
        <v>7</v>
      </c>
      <c r="E32" s="4" t="s">
        <v>16</v>
      </c>
      <c r="F32" s="19">
        <v>31</v>
      </c>
      <c r="G32" s="19">
        <v>22</v>
      </c>
      <c r="H32" s="46">
        <f t="shared" si="0"/>
        <v>53</v>
      </c>
      <c r="I32" s="47"/>
      <c r="J32" s="19"/>
      <c r="K32" s="48">
        <f t="shared" si="1"/>
        <v>0</v>
      </c>
    </row>
    <row r="33" spans="3:11" x14ac:dyDescent="0.25">
      <c r="C33" s="226" t="s">
        <v>17</v>
      </c>
      <c r="D33" s="3">
        <v>6</v>
      </c>
      <c r="E33" s="4" t="s">
        <v>18</v>
      </c>
      <c r="F33" s="19">
        <v>36</v>
      </c>
      <c r="G33" s="19">
        <v>41</v>
      </c>
      <c r="H33" s="46">
        <f t="shared" si="0"/>
        <v>77</v>
      </c>
      <c r="I33" s="47">
        <v>42</v>
      </c>
      <c r="J33" s="19">
        <v>42</v>
      </c>
      <c r="K33" s="48">
        <f t="shared" si="1"/>
        <v>84</v>
      </c>
    </row>
    <row r="34" spans="3:11" x14ac:dyDescent="0.25">
      <c r="C34" s="226"/>
      <c r="D34" s="3">
        <v>9</v>
      </c>
      <c r="E34" s="4" t="s">
        <v>20</v>
      </c>
      <c r="F34" s="19">
        <v>31</v>
      </c>
      <c r="G34" s="19">
        <v>40</v>
      </c>
      <c r="H34" s="46">
        <f t="shared" si="0"/>
        <v>71</v>
      </c>
      <c r="I34" s="47">
        <v>28</v>
      </c>
      <c r="J34" s="19">
        <v>34</v>
      </c>
      <c r="K34" s="48">
        <f t="shared" si="1"/>
        <v>62</v>
      </c>
    </row>
    <row r="35" spans="3:11" x14ac:dyDescent="0.25">
      <c r="C35" s="226"/>
      <c r="D35" s="3">
        <v>21</v>
      </c>
      <c r="E35" s="4" t="s">
        <v>21</v>
      </c>
      <c r="F35" s="19">
        <v>30</v>
      </c>
      <c r="G35" s="19">
        <v>35</v>
      </c>
      <c r="H35" s="46">
        <f t="shared" si="0"/>
        <v>65</v>
      </c>
      <c r="I35" s="47">
        <v>17</v>
      </c>
      <c r="J35" s="19">
        <v>22</v>
      </c>
      <c r="K35" s="48">
        <f t="shared" si="1"/>
        <v>39</v>
      </c>
    </row>
    <row r="36" spans="3:11" x14ac:dyDescent="0.25">
      <c r="C36" s="226"/>
      <c r="D36" s="3">
        <v>33</v>
      </c>
      <c r="E36" s="4" t="s">
        <v>22</v>
      </c>
      <c r="F36" s="19">
        <v>9</v>
      </c>
      <c r="G36" s="19">
        <v>102</v>
      </c>
      <c r="H36" s="46">
        <f t="shared" si="0"/>
        <v>111</v>
      </c>
      <c r="I36" s="47">
        <v>15</v>
      </c>
      <c r="J36" s="19">
        <v>96</v>
      </c>
      <c r="K36" s="48">
        <f t="shared" si="1"/>
        <v>111</v>
      </c>
    </row>
    <row r="37" spans="3:11" x14ac:dyDescent="0.25">
      <c r="C37" s="226" t="s">
        <v>25</v>
      </c>
      <c r="D37" s="3">
        <v>32</v>
      </c>
      <c r="E37" s="4" t="s">
        <v>26</v>
      </c>
      <c r="F37" s="19">
        <v>51</v>
      </c>
      <c r="G37" s="19">
        <v>33</v>
      </c>
      <c r="H37" s="46">
        <f t="shared" si="0"/>
        <v>84</v>
      </c>
      <c r="I37" s="47">
        <v>55</v>
      </c>
      <c r="J37" s="19">
        <v>27</v>
      </c>
      <c r="K37" s="48">
        <f t="shared" si="1"/>
        <v>82</v>
      </c>
    </row>
    <row r="38" spans="3:11" x14ac:dyDescent="0.25">
      <c r="C38" s="226"/>
      <c r="D38" s="3">
        <v>31</v>
      </c>
      <c r="E38" s="4" t="s">
        <v>28</v>
      </c>
      <c r="F38" s="19">
        <v>32</v>
      </c>
      <c r="G38" s="19">
        <v>30</v>
      </c>
      <c r="H38" s="46">
        <f t="shared" si="0"/>
        <v>62</v>
      </c>
      <c r="I38" s="47">
        <v>31</v>
      </c>
      <c r="J38" s="19">
        <v>25</v>
      </c>
      <c r="K38" s="48">
        <f t="shared" si="1"/>
        <v>56</v>
      </c>
    </row>
    <row r="39" spans="3:11" x14ac:dyDescent="0.25">
      <c r="C39" s="226"/>
      <c r="D39" s="3">
        <v>92</v>
      </c>
      <c r="E39" s="4" t="s">
        <v>29</v>
      </c>
      <c r="F39" s="19">
        <v>28</v>
      </c>
      <c r="G39" s="19">
        <v>25</v>
      </c>
      <c r="H39" s="46">
        <f t="shared" si="0"/>
        <v>53</v>
      </c>
      <c r="I39" s="47">
        <v>20</v>
      </c>
      <c r="J39" s="19">
        <v>31</v>
      </c>
      <c r="K39" s="48">
        <f t="shared" si="1"/>
        <v>51</v>
      </c>
    </row>
    <row r="40" spans="3:11" x14ac:dyDescent="0.25">
      <c r="C40" s="226"/>
      <c r="D40" s="3">
        <v>99</v>
      </c>
      <c r="E40" s="4" t="s">
        <v>30</v>
      </c>
      <c r="F40" s="19">
        <v>14</v>
      </c>
      <c r="G40" s="19">
        <v>28</v>
      </c>
      <c r="H40" s="46">
        <f t="shared" si="0"/>
        <v>42</v>
      </c>
      <c r="I40" s="47">
        <v>18</v>
      </c>
      <c r="J40" s="19">
        <v>22</v>
      </c>
      <c r="K40" s="48">
        <f t="shared" si="1"/>
        <v>40</v>
      </c>
    </row>
    <row r="41" spans="3:11" x14ac:dyDescent="0.25">
      <c r="C41" s="226" t="s">
        <v>31</v>
      </c>
      <c r="D41" s="3">
        <v>13</v>
      </c>
      <c r="E41" s="4" t="s">
        <v>31</v>
      </c>
      <c r="F41" s="19">
        <v>41</v>
      </c>
      <c r="G41" s="19">
        <v>45</v>
      </c>
      <c r="H41" s="46">
        <f t="shared" si="0"/>
        <v>86</v>
      </c>
      <c r="I41" s="47">
        <v>48</v>
      </c>
      <c r="J41" s="19">
        <v>43</v>
      </c>
      <c r="K41" s="48">
        <f t="shared" si="1"/>
        <v>91</v>
      </c>
    </row>
    <row r="42" spans="3:11" x14ac:dyDescent="0.25">
      <c r="C42" s="226"/>
      <c r="D42" s="3">
        <v>38</v>
      </c>
      <c r="E42" s="4" t="s">
        <v>32</v>
      </c>
      <c r="F42" s="19">
        <v>65</v>
      </c>
      <c r="G42" s="19">
        <v>48</v>
      </c>
      <c r="H42" s="46">
        <f t="shared" si="0"/>
        <v>113</v>
      </c>
      <c r="I42" s="47">
        <v>46</v>
      </c>
      <c r="J42" s="19">
        <v>56</v>
      </c>
      <c r="K42" s="48">
        <f t="shared" si="1"/>
        <v>102</v>
      </c>
    </row>
    <row r="43" spans="3:11" x14ac:dyDescent="0.25">
      <c r="C43" s="24" t="s">
        <v>33</v>
      </c>
      <c r="D43" s="3">
        <v>14</v>
      </c>
      <c r="E43" s="4" t="s">
        <v>33</v>
      </c>
      <c r="F43" s="19">
        <v>72</v>
      </c>
      <c r="G43" s="19">
        <v>10</v>
      </c>
      <c r="H43" s="46">
        <f t="shared" si="0"/>
        <v>82</v>
      </c>
      <c r="I43" s="47">
        <v>76</v>
      </c>
      <c r="J43" s="19">
        <v>8</v>
      </c>
      <c r="K43" s="48">
        <f t="shared" si="1"/>
        <v>84</v>
      </c>
    </row>
    <row r="44" spans="3:11" x14ac:dyDescent="0.25">
      <c r="C44" s="226" t="s">
        <v>34</v>
      </c>
      <c r="D44" s="3">
        <v>28</v>
      </c>
      <c r="E44" s="4" t="s">
        <v>35</v>
      </c>
      <c r="F44" s="19">
        <v>73</v>
      </c>
      <c r="G44" s="19">
        <v>11</v>
      </c>
      <c r="H44" s="46">
        <f t="shared" si="0"/>
        <v>84</v>
      </c>
      <c r="I44" s="47">
        <v>68</v>
      </c>
      <c r="J44" s="19">
        <v>15</v>
      </c>
      <c r="K44" s="48">
        <f t="shared" si="1"/>
        <v>83</v>
      </c>
    </row>
    <row r="45" spans="3:11" x14ac:dyDescent="0.25">
      <c r="C45" s="226"/>
      <c r="D45" s="3">
        <v>37</v>
      </c>
      <c r="E45" s="4" t="s">
        <v>36</v>
      </c>
      <c r="F45" s="19">
        <v>60</v>
      </c>
      <c r="G45" s="19">
        <v>14</v>
      </c>
      <c r="H45" s="46">
        <f t="shared" si="0"/>
        <v>74</v>
      </c>
      <c r="I45" s="47">
        <v>50</v>
      </c>
      <c r="J45" s="19">
        <v>11</v>
      </c>
      <c r="K45" s="48">
        <f t="shared" si="1"/>
        <v>61</v>
      </c>
    </row>
    <row r="46" spans="3:11" x14ac:dyDescent="0.25">
      <c r="C46" s="226"/>
      <c r="D46" s="3">
        <v>12</v>
      </c>
      <c r="E46" s="4" t="s">
        <v>37</v>
      </c>
      <c r="F46" s="19">
        <v>57</v>
      </c>
      <c r="G46" s="19">
        <v>28</v>
      </c>
      <c r="H46" s="46">
        <f t="shared" si="0"/>
        <v>85</v>
      </c>
      <c r="I46" s="47">
        <v>75</v>
      </c>
      <c r="J46" s="19">
        <v>23</v>
      </c>
      <c r="K46" s="48">
        <f t="shared" si="1"/>
        <v>98</v>
      </c>
    </row>
    <row r="47" spans="3:11" x14ac:dyDescent="0.25">
      <c r="C47" s="226"/>
      <c r="D47" s="3">
        <v>36</v>
      </c>
      <c r="E47" s="4" t="s">
        <v>38</v>
      </c>
      <c r="F47" s="19">
        <v>56</v>
      </c>
      <c r="G47" s="19">
        <v>9</v>
      </c>
      <c r="H47" s="46">
        <f t="shared" si="0"/>
        <v>65</v>
      </c>
      <c r="I47" s="47">
        <v>38</v>
      </c>
      <c r="J47" s="19">
        <v>8</v>
      </c>
      <c r="K47" s="48">
        <f t="shared" si="1"/>
        <v>46</v>
      </c>
    </row>
    <row r="48" spans="3:11" x14ac:dyDescent="0.25">
      <c r="C48" s="226"/>
      <c r="D48" s="3">
        <v>34</v>
      </c>
      <c r="E48" s="4" t="s">
        <v>39</v>
      </c>
      <c r="F48" s="19">
        <v>48</v>
      </c>
      <c r="G48" s="19">
        <v>38</v>
      </c>
      <c r="H48" s="46">
        <f t="shared" si="0"/>
        <v>86</v>
      </c>
      <c r="I48" s="47"/>
      <c r="J48" s="19"/>
      <c r="K48" s="48">
        <f t="shared" si="1"/>
        <v>0</v>
      </c>
    </row>
    <row r="49" spans="3:11" x14ac:dyDescent="0.25">
      <c r="C49" s="226" t="s">
        <v>40</v>
      </c>
      <c r="D49" s="3">
        <v>53</v>
      </c>
      <c r="E49" s="4" t="s">
        <v>41</v>
      </c>
      <c r="F49" s="19">
        <v>7</v>
      </c>
      <c r="G49" s="19">
        <v>12</v>
      </c>
      <c r="H49" s="46">
        <f t="shared" si="0"/>
        <v>19</v>
      </c>
      <c r="I49" s="47">
        <v>13</v>
      </c>
      <c r="J49" s="19">
        <v>13</v>
      </c>
      <c r="K49" s="48">
        <f t="shared" si="1"/>
        <v>26</v>
      </c>
    </row>
    <row r="50" spans="3:11" x14ac:dyDescent="0.25">
      <c r="C50" s="226"/>
      <c r="D50" s="3">
        <v>16</v>
      </c>
      <c r="E50" s="4" t="s">
        <v>42</v>
      </c>
      <c r="F50" s="19"/>
      <c r="G50" s="19"/>
      <c r="H50" s="46">
        <f t="shared" si="0"/>
        <v>0</v>
      </c>
      <c r="I50" s="47">
        <v>28</v>
      </c>
      <c r="J50" s="19">
        <v>47</v>
      </c>
      <c r="K50" s="48">
        <f t="shared" si="1"/>
        <v>75</v>
      </c>
    </row>
    <row r="51" spans="3:11" x14ac:dyDescent="0.25">
      <c r="C51" s="226"/>
      <c r="D51" s="3">
        <v>86</v>
      </c>
      <c r="E51" s="4" t="s">
        <v>43</v>
      </c>
      <c r="F51" s="19">
        <v>71</v>
      </c>
      <c r="G51" s="19">
        <v>6</v>
      </c>
      <c r="H51" s="46">
        <f t="shared" si="0"/>
        <v>77</v>
      </c>
      <c r="I51" s="47">
        <v>74</v>
      </c>
      <c r="J51" s="19">
        <v>6</v>
      </c>
      <c r="K51" s="48">
        <f t="shared" si="1"/>
        <v>80</v>
      </c>
    </row>
    <row r="52" spans="3:11" x14ac:dyDescent="0.25">
      <c r="C52" s="226"/>
      <c r="D52" s="3">
        <v>22</v>
      </c>
      <c r="E52" s="4" t="s">
        <v>47</v>
      </c>
      <c r="F52" s="19">
        <v>71</v>
      </c>
      <c r="G52" s="19">
        <v>15</v>
      </c>
      <c r="H52" s="46">
        <f t="shared" si="0"/>
        <v>86</v>
      </c>
      <c r="I52" s="47">
        <v>66</v>
      </c>
      <c r="J52" s="19">
        <v>16</v>
      </c>
      <c r="K52" s="48">
        <f t="shared" si="1"/>
        <v>82</v>
      </c>
    </row>
    <row r="53" spans="3:11" x14ac:dyDescent="0.25">
      <c r="C53" s="226"/>
      <c r="D53" s="3">
        <v>23</v>
      </c>
      <c r="E53" s="4" t="s">
        <v>48</v>
      </c>
      <c r="F53" s="19">
        <v>44</v>
      </c>
      <c r="G53" s="19">
        <v>46</v>
      </c>
      <c r="H53" s="46">
        <f t="shared" si="0"/>
        <v>90</v>
      </c>
      <c r="I53" s="47">
        <v>39</v>
      </c>
      <c r="J53" s="19">
        <v>49</v>
      </c>
      <c r="K53" s="48">
        <f t="shared" si="1"/>
        <v>88</v>
      </c>
    </row>
    <row r="54" spans="3:11" x14ac:dyDescent="0.25">
      <c r="C54" s="226"/>
      <c r="D54" s="3">
        <v>24</v>
      </c>
      <c r="E54" s="4" t="s">
        <v>51</v>
      </c>
      <c r="F54" s="19">
        <v>70</v>
      </c>
      <c r="G54" s="19">
        <v>13</v>
      </c>
      <c r="H54" s="46">
        <f t="shared" si="0"/>
        <v>83</v>
      </c>
      <c r="I54" s="47">
        <v>74</v>
      </c>
      <c r="J54" s="19">
        <v>13</v>
      </c>
      <c r="K54" s="48">
        <f t="shared" si="1"/>
        <v>87</v>
      </c>
    </row>
    <row r="55" spans="3:11" x14ac:dyDescent="0.25">
      <c r="C55" s="226"/>
      <c r="D55" s="3">
        <v>25</v>
      </c>
      <c r="E55" s="4" t="s">
        <v>52</v>
      </c>
      <c r="F55" s="19">
        <v>27</v>
      </c>
      <c r="G55" s="19">
        <v>53</v>
      </c>
      <c r="H55" s="46">
        <f t="shared" si="0"/>
        <v>80</v>
      </c>
      <c r="I55" s="47"/>
      <c r="J55" s="19"/>
      <c r="K55" s="48">
        <f t="shared" si="1"/>
        <v>0</v>
      </c>
    </row>
    <row r="56" spans="3:11" x14ac:dyDescent="0.25">
      <c r="C56" s="227" t="s">
        <v>5</v>
      </c>
      <c r="D56" s="227"/>
      <c r="E56" s="227"/>
      <c r="F56" s="52">
        <f t="shared" ref="F56:K56" si="2">SUM(F26:F55)</f>
        <v>1249</v>
      </c>
      <c r="G56" s="52">
        <f t="shared" si="2"/>
        <v>906</v>
      </c>
      <c r="H56" s="53">
        <f t="shared" si="2"/>
        <v>2155</v>
      </c>
      <c r="I56" s="54">
        <f t="shared" si="2"/>
        <v>1026</v>
      </c>
      <c r="J56" s="52">
        <f t="shared" si="2"/>
        <v>725</v>
      </c>
      <c r="K56" s="52">
        <f t="shared" si="2"/>
        <v>1751</v>
      </c>
    </row>
    <row r="57" spans="3:11" x14ac:dyDescent="0.25">
      <c r="F57" s="8"/>
      <c r="G57" s="8"/>
      <c r="H57" s="8"/>
      <c r="I57" s="8"/>
      <c r="J57" s="8"/>
      <c r="K57" s="8"/>
    </row>
    <row r="58" spans="3:11" x14ac:dyDescent="0.25">
      <c r="C58" s="1" t="s">
        <v>166</v>
      </c>
      <c r="F58" s="6"/>
      <c r="G58" s="6"/>
      <c r="H58" s="7"/>
      <c r="I58" s="6"/>
      <c r="J58" s="6"/>
    </row>
    <row r="59" spans="3:11" x14ac:dyDescent="0.25"/>
  </sheetData>
  <sheetProtection password="CD78" sheet="1" objects="1" scenarios="1"/>
  <mergeCells count="14">
    <mergeCell ref="C44:C48"/>
    <mergeCell ref="C49:C55"/>
    <mergeCell ref="C56:E56"/>
    <mergeCell ref="B1:L1"/>
    <mergeCell ref="C26:C29"/>
    <mergeCell ref="C30:C31"/>
    <mergeCell ref="C33:C36"/>
    <mergeCell ref="C37:C40"/>
    <mergeCell ref="C41:C42"/>
    <mergeCell ref="C24:C25"/>
    <mergeCell ref="D24:D25"/>
    <mergeCell ref="E24:E25"/>
    <mergeCell ref="F24:H24"/>
    <mergeCell ref="I24:K24"/>
  </mergeCells>
  <pageMargins left="0.7" right="0.7" top="0.75" bottom="0.75" header="0.3" footer="0.3"/>
  <pageSetup paperSize="9"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Drop Down 1">
              <controlPr defaultSize="0" autoLine="0" autoPict="0">
                <anchor>
                  <from>
                    <xdr:col>2</xdr:col>
                    <xdr:colOff>19050</xdr:colOff>
                    <xdr:row>3</xdr:row>
                    <xdr:rowOff>28575</xdr:rowOff>
                  </from>
                  <to>
                    <xdr:col>4</xdr:col>
                    <xdr:colOff>2581275</xdr:colOff>
                    <xdr:row>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tabColor rgb="FF92D050"/>
  </sheetPr>
  <dimension ref="A1:S100"/>
  <sheetViews>
    <sheetView showGridLines="0" showZero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56" customWidth="1"/>
    <col min="2" max="2" width="4.7109375" style="1" customWidth="1"/>
    <col min="3" max="3" width="24.7109375" style="1" customWidth="1"/>
    <col min="4" max="4" width="5.85546875" style="2" hidden="1" customWidth="1"/>
    <col min="5" max="5" width="51.7109375" style="2" customWidth="1"/>
    <col min="6" max="16" width="4.7109375" style="2" customWidth="1"/>
    <col min="17" max="18" width="6.7109375" style="2" customWidth="1"/>
    <col min="19" max="19" width="4.7109375" style="2" customWidth="1"/>
    <col min="20" max="16384" width="11.42578125" style="1" hidden="1"/>
  </cols>
  <sheetData>
    <row r="1" spans="2:19" s="61" customFormat="1" ht="26.25" customHeight="1" x14ac:dyDescent="0.25">
      <c r="B1" s="228" t="s">
        <v>167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2:19" x14ac:dyDescent="0.25"/>
    <row r="3" spans="2:19" ht="15.75" x14ac:dyDescent="0.25">
      <c r="C3" s="108" t="s">
        <v>161</v>
      </c>
    </row>
    <row r="4" spans="2:19" x14ac:dyDescent="0.25"/>
    <row r="5" spans="2:19" x14ac:dyDescent="0.25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2:19" x14ac:dyDescent="0.25">
      <c r="C6" s="23">
        <v>1</v>
      </c>
      <c r="E6" s="18" t="str">
        <f>VLOOKUP(C6,CONVENCIONES!A29:B58,2,FALSE)</f>
        <v>Administración del Medio Ambiente</v>
      </c>
    </row>
    <row r="7" spans="2:19" x14ac:dyDescent="0.25"/>
    <row r="8" spans="2:19" x14ac:dyDescent="0.25"/>
    <row r="9" spans="2:19" x14ac:dyDescent="0.25"/>
    <row r="10" spans="2:19" x14ac:dyDescent="0.25"/>
    <row r="11" spans="2:19" x14ac:dyDescent="0.25"/>
    <row r="12" spans="2:19" x14ac:dyDescent="0.25"/>
    <row r="13" spans="2:19" x14ac:dyDescent="0.25"/>
    <row r="14" spans="2:19" x14ac:dyDescent="0.25"/>
    <row r="15" spans="2:19" x14ac:dyDescent="0.25"/>
    <row r="16" spans="2:19" x14ac:dyDescent="0.25"/>
    <row r="17" spans="1:19" x14ac:dyDescent="0.25"/>
    <row r="18" spans="1:19" x14ac:dyDescent="0.25"/>
    <row r="19" spans="1:19" x14ac:dyDescent="0.25"/>
    <row r="20" spans="1:19" x14ac:dyDescent="0.25"/>
    <row r="21" spans="1:19" x14ac:dyDescent="0.25"/>
    <row r="22" spans="1:19" x14ac:dyDescent="0.25"/>
    <row r="23" spans="1:19" x14ac:dyDescent="0.25">
      <c r="E23" s="55" t="s">
        <v>99</v>
      </c>
      <c r="F23" s="17"/>
      <c r="G23" s="17">
        <f>VLOOKUP($E$6,$E$30:$P$58,2,0)</f>
        <v>1</v>
      </c>
      <c r="H23" s="17">
        <f>VLOOKUP($E$6,$E$30:$P$58,3,0)</f>
        <v>23</v>
      </c>
      <c r="I23" s="17">
        <f>VLOOKUP($E$6,$E$30:$P$58,4,0)</f>
        <v>26</v>
      </c>
      <c r="J23" s="17">
        <f>VLOOKUP($E$6,$E$30:$P$58,5,0)</f>
        <v>12</v>
      </c>
      <c r="K23" s="17">
        <f>VLOOKUP($E$6,$E$30:$P$58,6,0)</f>
        <v>8</v>
      </c>
      <c r="L23" s="17">
        <f>VLOOKUP($E$6,$E$30:$P$58,7,0)</f>
        <v>3</v>
      </c>
      <c r="M23" s="17">
        <f>VLOOKUP($E$6,$E$30:$P$58,8,0)</f>
        <v>2</v>
      </c>
      <c r="N23" s="17">
        <f>VLOOKUP($E$6,$E$30:$P$58,9,0)</f>
        <v>2</v>
      </c>
      <c r="O23" s="17">
        <f>VLOOKUP($E$6,$E$30:$P$58,10,0)</f>
        <v>0</v>
      </c>
      <c r="P23" s="17">
        <f>VLOOKUP($E$6,$E$30:$P$58,11,0)</f>
        <v>0</v>
      </c>
      <c r="Q23" s="17">
        <f>VLOOKUP($E$6,$E$30:$P$58,12,0)</f>
        <v>0</v>
      </c>
    </row>
    <row r="24" spans="1:19" x14ac:dyDescent="0.25">
      <c r="E24" s="55" t="s">
        <v>100</v>
      </c>
      <c r="F24" s="17">
        <f>VLOOKUP($E$6,$E$68:$Q$91,2,0)</f>
        <v>0</v>
      </c>
      <c r="G24" s="17">
        <f>VLOOKUP($E$6,$E$68:$Q$91,3,0)</f>
        <v>0</v>
      </c>
      <c r="H24" s="17">
        <f>VLOOKUP($E$6,$E$68:$Q$91,4,0)</f>
        <v>3</v>
      </c>
      <c r="I24" s="17">
        <f>VLOOKUP($E$6,$E$68:$Q$91,5,0)</f>
        <v>34</v>
      </c>
      <c r="J24" s="17">
        <f>VLOOKUP($E$6,$E$68:$Q$91,6,0)</f>
        <v>18</v>
      </c>
      <c r="K24" s="17">
        <f>VLOOKUP($E$6,$E$68:$Q$91,7,0)</f>
        <v>10</v>
      </c>
      <c r="L24" s="17">
        <f>VLOOKUP($E$6,$E$68:$Q$91,8,0)</f>
        <v>7</v>
      </c>
      <c r="M24" s="17">
        <f>VLOOKUP($E$6,$E$68:$Q$91,9,0)</f>
        <v>3</v>
      </c>
      <c r="N24" s="17">
        <f>VLOOKUP($E$6,$E$68:$Q$91,10,0)</f>
        <v>2</v>
      </c>
      <c r="O24" s="17">
        <f>VLOOKUP($E$6,$E$68:$Q$91,11,0)</f>
        <v>0</v>
      </c>
      <c r="P24" s="17">
        <f>VLOOKUP($E$6,$E$68:$Q$91,12,0)</f>
        <v>1</v>
      </c>
      <c r="Q24" s="17">
        <f>VLOOKUP($E$6,$E$68:$Q$91,13,0)</f>
        <v>3</v>
      </c>
    </row>
    <row r="25" spans="1:19" x14ac:dyDescent="0.25"/>
    <row r="26" spans="1:19" s="117" customFormat="1" ht="15.75" x14ac:dyDescent="0.25">
      <c r="A26" s="116"/>
      <c r="C26" s="233" t="s">
        <v>177</v>
      </c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119"/>
      <c r="S26" s="119"/>
    </row>
    <row r="27" spans="1:19" x14ac:dyDescent="0.25"/>
    <row r="28" spans="1:19" x14ac:dyDescent="0.25">
      <c r="C28" s="227" t="s">
        <v>0</v>
      </c>
      <c r="D28" s="227" t="s">
        <v>1</v>
      </c>
      <c r="E28" s="227" t="s">
        <v>2</v>
      </c>
      <c r="F28" s="227" t="s">
        <v>98</v>
      </c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 t="s">
        <v>5</v>
      </c>
    </row>
    <row r="29" spans="1:19" x14ac:dyDescent="0.25">
      <c r="C29" s="227"/>
      <c r="D29" s="227"/>
      <c r="E29" s="227"/>
      <c r="F29" s="110">
        <v>15</v>
      </c>
      <c r="G29" s="110">
        <v>16</v>
      </c>
      <c r="H29" s="110">
        <v>17</v>
      </c>
      <c r="I29" s="110">
        <v>18</v>
      </c>
      <c r="J29" s="110">
        <v>19</v>
      </c>
      <c r="K29" s="110">
        <v>20</v>
      </c>
      <c r="L29" s="110">
        <v>21</v>
      </c>
      <c r="M29" s="110">
        <v>22</v>
      </c>
      <c r="N29" s="110">
        <v>23</v>
      </c>
      <c r="O29" s="110">
        <v>24</v>
      </c>
      <c r="P29" s="120" t="s">
        <v>176</v>
      </c>
      <c r="Q29" s="227"/>
    </row>
    <row r="30" spans="1:19" x14ac:dyDescent="0.25">
      <c r="C30" s="226" t="s">
        <v>6</v>
      </c>
      <c r="D30" s="3">
        <v>4</v>
      </c>
      <c r="E30" s="4" t="s">
        <v>7</v>
      </c>
      <c r="F30" s="19">
        <v>1</v>
      </c>
      <c r="G30" s="19">
        <v>10</v>
      </c>
      <c r="H30" s="19">
        <v>18</v>
      </c>
      <c r="I30" s="19">
        <v>16</v>
      </c>
      <c r="J30" s="19">
        <v>10</v>
      </c>
      <c r="K30" s="19">
        <v>5</v>
      </c>
      <c r="L30" s="19">
        <v>1</v>
      </c>
      <c r="M30" s="19">
        <v>1</v>
      </c>
      <c r="N30" s="19">
        <v>1</v>
      </c>
      <c r="O30" s="19">
        <v>0</v>
      </c>
      <c r="P30" s="19">
        <v>6</v>
      </c>
      <c r="Q30" s="48">
        <f t="shared" ref="Q30:Q58" si="0">SUM(F30:P30)</f>
        <v>69</v>
      </c>
    </row>
    <row r="31" spans="1:19" x14ac:dyDescent="0.25">
      <c r="C31" s="226"/>
      <c r="D31" s="3">
        <v>66</v>
      </c>
      <c r="E31" s="4" t="s">
        <v>8</v>
      </c>
      <c r="F31" s="19">
        <v>0</v>
      </c>
      <c r="G31" s="19">
        <v>3</v>
      </c>
      <c r="H31" s="19">
        <v>8</v>
      </c>
      <c r="I31" s="19">
        <v>10</v>
      </c>
      <c r="J31" s="19">
        <v>6</v>
      </c>
      <c r="K31" s="19">
        <v>3</v>
      </c>
      <c r="L31" s="19">
        <v>3</v>
      </c>
      <c r="M31" s="19">
        <v>1</v>
      </c>
      <c r="N31" s="19">
        <v>2</v>
      </c>
      <c r="O31" s="19">
        <v>4</v>
      </c>
      <c r="P31" s="19">
        <v>8</v>
      </c>
      <c r="Q31" s="48">
        <f t="shared" si="0"/>
        <v>48</v>
      </c>
    </row>
    <row r="32" spans="1:19" x14ac:dyDescent="0.25">
      <c r="C32" s="226"/>
      <c r="D32" s="3">
        <v>68</v>
      </c>
      <c r="E32" s="4" t="s">
        <v>158</v>
      </c>
      <c r="F32" s="19">
        <v>1</v>
      </c>
      <c r="G32" s="19">
        <v>17</v>
      </c>
      <c r="H32" s="19">
        <v>25</v>
      </c>
      <c r="I32" s="19">
        <v>8</v>
      </c>
      <c r="J32" s="19">
        <v>5</v>
      </c>
      <c r="K32" s="19">
        <v>5</v>
      </c>
      <c r="L32" s="19">
        <v>3</v>
      </c>
      <c r="M32" s="19">
        <v>2</v>
      </c>
      <c r="N32" s="19">
        <v>1</v>
      </c>
      <c r="O32" s="19">
        <v>1</v>
      </c>
      <c r="P32" s="19">
        <v>6</v>
      </c>
      <c r="Q32" s="48">
        <f t="shared" si="0"/>
        <v>74</v>
      </c>
    </row>
    <row r="33" spans="3:17" x14ac:dyDescent="0.25">
      <c r="C33" s="226"/>
      <c r="D33" s="3">
        <v>1</v>
      </c>
      <c r="E33" s="4" t="s">
        <v>9</v>
      </c>
      <c r="F33" s="19">
        <v>1</v>
      </c>
      <c r="G33" s="19">
        <v>12</v>
      </c>
      <c r="H33" s="19">
        <v>28</v>
      </c>
      <c r="I33" s="19">
        <v>16</v>
      </c>
      <c r="J33" s="19">
        <v>8</v>
      </c>
      <c r="K33" s="19">
        <v>6</v>
      </c>
      <c r="L33" s="19">
        <v>3</v>
      </c>
      <c r="M33" s="19">
        <v>5</v>
      </c>
      <c r="N33" s="19">
        <v>3</v>
      </c>
      <c r="O33" s="19">
        <v>0</v>
      </c>
      <c r="P33" s="19">
        <v>6</v>
      </c>
      <c r="Q33" s="48">
        <f t="shared" si="0"/>
        <v>88</v>
      </c>
    </row>
    <row r="34" spans="3:17" x14ac:dyDescent="0.25">
      <c r="C34" s="226" t="s">
        <v>10</v>
      </c>
      <c r="D34" s="3">
        <v>27</v>
      </c>
      <c r="E34" s="4" t="s">
        <v>11</v>
      </c>
      <c r="F34" s="19">
        <v>1</v>
      </c>
      <c r="G34" s="19">
        <v>23</v>
      </c>
      <c r="H34" s="19">
        <v>26</v>
      </c>
      <c r="I34" s="19">
        <v>12</v>
      </c>
      <c r="J34" s="19">
        <v>8</v>
      </c>
      <c r="K34" s="19">
        <v>3</v>
      </c>
      <c r="L34" s="19">
        <v>2</v>
      </c>
      <c r="M34" s="19">
        <v>2</v>
      </c>
      <c r="N34" s="19">
        <v>0</v>
      </c>
      <c r="O34" s="19">
        <v>0</v>
      </c>
      <c r="P34" s="19">
        <v>0</v>
      </c>
      <c r="Q34" s="48">
        <f t="shared" si="0"/>
        <v>77</v>
      </c>
    </row>
    <row r="35" spans="3:17" ht="25.5" x14ac:dyDescent="0.25">
      <c r="C35" s="226"/>
      <c r="D35" s="3" t="s">
        <v>12</v>
      </c>
      <c r="E35" s="4" t="s">
        <v>13</v>
      </c>
      <c r="F35" s="19">
        <v>0</v>
      </c>
      <c r="G35" s="19">
        <v>7</v>
      </c>
      <c r="H35" s="19">
        <v>19</v>
      </c>
      <c r="I35" s="19">
        <v>16</v>
      </c>
      <c r="J35" s="19">
        <v>14</v>
      </c>
      <c r="K35" s="19">
        <v>5</v>
      </c>
      <c r="L35" s="19">
        <v>3</v>
      </c>
      <c r="M35" s="19">
        <v>2</v>
      </c>
      <c r="N35" s="19">
        <v>0</v>
      </c>
      <c r="O35" s="19">
        <v>0</v>
      </c>
      <c r="P35" s="19">
        <v>5</v>
      </c>
      <c r="Q35" s="48">
        <f t="shared" si="0"/>
        <v>71</v>
      </c>
    </row>
    <row r="36" spans="3:17" x14ac:dyDescent="0.25">
      <c r="C36" s="109" t="s">
        <v>15</v>
      </c>
      <c r="D36" s="3">
        <v>7</v>
      </c>
      <c r="E36" s="4" t="s">
        <v>16</v>
      </c>
      <c r="F36" s="19">
        <v>1</v>
      </c>
      <c r="G36" s="19">
        <v>1</v>
      </c>
      <c r="H36" s="19">
        <v>12</v>
      </c>
      <c r="I36" s="19">
        <v>8</v>
      </c>
      <c r="J36" s="19">
        <v>13</v>
      </c>
      <c r="K36" s="19">
        <v>2</v>
      </c>
      <c r="L36" s="19">
        <v>2</v>
      </c>
      <c r="M36" s="19">
        <v>2</v>
      </c>
      <c r="N36" s="19">
        <v>2</v>
      </c>
      <c r="O36" s="19">
        <v>1</v>
      </c>
      <c r="P36" s="19">
        <v>9</v>
      </c>
      <c r="Q36" s="48">
        <f t="shared" si="0"/>
        <v>53</v>
      </c>
    </row>
    <row r="37" spans="3:17" x14ac:dyDescent="0.25">
      <c r="C37" s="226" t="s">
        <v>17</v>
      </c>
      <c r="D37" s="3">
        <v>6</v>
      </c>
      <c r="E37" s="4" t="s">
        <v>18</v>
      </c>
      <c r="F37" s="19">
        <v>0</v>
      </c>
      <c r="G37" s="19">
        <v>13</v>
      </c>
      <c r="H37" s="19">
        <v>26</v>
      </c>
      <c r="I37" s="19">
        <v>18</v>
      </c>
      <c r="J37" s="19">
        <v>9</v>
      </c>
      <c r="K37" s="19">
        <v>3</v>
      </c>
      <c r="L37" s="19">
        <v>5</v>
      </c>
      <c r="M37" s="19">
        <v>2</v>
      </c>
      <c r="N37" s="19">
        <v>0</v>
      </c>
      <c r="O37" s="19">
        <v>0</v>
      </c>
      <c r="P37" s="19">
        <v>1</v>
      </c>
      <c r="Q37" s="48">
        <f t="shared" si="0"/>
        <v>77</v>
      </c>
    </row>
    <row r="38" spans="3:17" x14ac:dyDescent="0.25">
      <c r="C38" s="226"/>
      <c r="D38" s="3">
        <v>9</v>
      </c>
      <c r="E38" s="4" t="s">
        <v>20</v>
      </c>
      <c r="F38" s="19">
        <v>1</v>
      </c>
      <c r="G38" s="19">
        <v>3</v>
      </c>
      <c r="H38" s="19">
        <v>18</v>
      </c>
      <c r="I38" s="19">
        <v>11</v>
      </c>
      <c r="J38" s="19">
        <v>9</v>
      </c>
      <c r="K38" s="19">
        <v>8</v>
      </c>
      <c r="L38" s="19">
        <v>5</v>
      </c>
      <c r="M38" s="19">
        <v>4</v>
      </c>
      <c r="N38" s="19">
        <v>3</v>
      </c>
      <c r="O38" s="19">
        <v>2</v>
      </c>
      <c r="P38" s="19">
        <v>7</v>
      </c>
      <c r="Q38" s="48">
        <f t="shared" si="0"/>
        <v>71</v>
      </c>
    </row>
    <row r="39" spans="3:17" x14ac:dyDescent="0.25">
      <c r="C39" s="226"/>
      <c r="D39" s="3">
        <v>21</v>
      </c>
      <c r="E39" s="4" t="s">
        <v>21</v>
      </c>
      <c r="F39" s="19">
        <v>1</v>
      </c>
      <c r="G39" s="19">
        <v>5</v>
      </c>
      <c r="H39" s="19">
        <v>13</v>
      </c>
      <c r="I39" s="19">
        <v>9</v>
      </c>
      <c r="J39" s="19">
        <v>10</v>
      </c>
      <c r="K39" s="19">
        <v>3</v>
      </c>
      <c r="L39" s="19">
        <v>4</v>
      </c>
      <c r="M39" s="19">
        <v>2</v>
      </c>
      <c r="N39" s="19">
        <v>0</v>
      </c>
      <c r="O39" s="19">
        <v>1</v>
      </c>
      <c r="P39" s="19">
        <v>17</v>
      </c>
      <c r="Q39" s="48">
        <f t="shared" si="0"/>
        <v>65</v>
      </c>
    </row>
    <row r="40" spans="3:17" x14ac:dyDescent="0.25">
      <c r="C40" s="226"/>
      <c r="D40" s="3">
        <v>33</v>
      </c>
      <c r="E40" s="4" t="s">
        <v>22</v>
      </c>
      <c r="F40" s="19">
        <v>2</v>
      </c>
      <c r="G40" s="19">
        <v>19</v>
      </c>
      <c r="H40" s="19">
        <v>41</v>
      </c>
      <c r="I40" s="19">
        <v>20</v>
      </c>
      <c r="J40" s="19">
        <v>8</v>
      </c>
      <c r="K40" s="19">
        <v>10</v>
      </c>
      <c r="L40" s="19">
        <v>2</v>
      </c>
      <c r="M40" s="19">
        <v>3</v>
      </c>
      <c r="N40" s="19">
        <v>0</v>
      </c>
      <c r="O40" s="19">
        <v>2</v>
      </c>
      <c r="P40" s="19">
        <v>4</v>
      </c>
      <c r="Q40" s="48">
        <f t="shared" si="0"/>
        <v>111</v>
      </c>
    </row>
    <row r="41" spans="3:17" x14ac:dyDescent="0.25">
      <c r="C41" s="226" t="s">
        <v>25</v>
      </c>
      <c r="D41" s="3">
        <v>32</v>
      </c>
      <c r="E41" s="4" t="s">
        <v>26</v>
      </c>
      <c r="F41" s="19">
        <v>0</v>
      </c>
      <c r="G41" s="19">
        <v>19</v>
      </c>
      <c r="H41" s="19">
        <v>38</v>
      </c>
      <c r="I41" s="19">
        <v>11</v>
      </c>
      <c r="J41" s="19">
        <v>8</v>
      </c>
      <c r="K41" s="19">
        <v>3</v>
      </c>
      <c r="L41" s="19">
        <v>0</v>
      </c>
      <c r="M41" s="19">
        <v>3</v>
      </c>
      <c r="N41" s="19">
        <v>0</v>
      </c>
      <c r="O41" s="19">
        <v>1</v>
      </c>
      <c r="P41" s="19">
        <v>1</v>
      </c>
      <c r="Q41" s="48">
        <f t="shared" si="0"/>
        <v>84</v>
      </c>
    </row>
    <row r="42" spans="3:17" x14ac:dyDescent="0.25">
      <c r="C42" s="226"/>
      <c r="D42" s="3">
        <v>31</v>
      </c>
      <c r="E42" s="4" t="s">
        <v>28</v>
      </c>
      <c r="F42" s="19">
        <v>2</v>
      </c>
      <c r="G42" s="19">
        <v>12</v>
      </c>
      <c r="H42" s="19">
        <v>19</v>
      </c>
      <c r="I42" s="19">
        <v>12</v>
      </c>
      <c r="J42" s="19">
        <v>5</v>
      </c>
      <c r="K42" s="19">
        <v>4</v>
      </c>
      <c r="L42" s="19">
        <v>5</v>
      </c>
      <c r="M42" s="19">
        <v>0</v>
      </c>
      <c r="N42" s="19">
        <v>0</v>
      </c>
      <c r="O42" s="19">
        <v>0</v>
      </c>
      <c r="P42" s="19">
        <v>3</v>
      </c>
      <c r="Q42" s="48">
        <f t="shared" si="0"/>
        <v>62</v>
      </c>
    </row>
    <row r="43" spans="3:17" x14ac:dyDescent="0.25">
      <c r="C43" s="226"/>
      <c r="D43" s="3">
        <v>92</v>
      </c>
      <c r="E43" s="4" t="s">
        <v>29</v>
      </c>
      <c r="F43" s="19">
        <v>0</v>
      </c>
      <c r="G43" s="19">
        <v>11</v>
      </c>
      <c r="H43" s="19">
        <v>14</v>
      </c>
      <c r="I43" s="19">
        <v>13</v>
      </c>
      <c r="J43" s="19">
        <v>4</v>
      </c>
      <c r="K43" s="19">
        <v>3</v>
      </c>
      <c r="L43" s="19">
        <v>4</v>
      </c>
      <c r="M43" s="19">
        <v>2</v>
      </c>
      <c r="N43" s="19">
        <v>0</v>
      </c>
      <c r="O43" s="19">
        <v>1</v>
      </c>
      <c r="P43" s="19">
        <v>1</v>
      </c>
      <c r="Q43" s="48">
        <f t="shared" si="0"/>
        <v>53</v>
      </c>
    </row>
    <row r="44" spans="3:17" x14ac:dyDescent="0.25">
      <c r="C44" s="226"/>
      <c r="D44" s="3">
        <v>99</v>
      </c>
      <c r="E44" s="4" t="s">
        <v>30</v>
      </c>
      <c r="F44" s="19">
        <v>1</v>
      </c>
      <c r="G44" s="19">
        <v>10</v>
      </c>
      <c r="H44" s="19">
        <v>17</v>
      </c>
      <c r="I44" s="19">
        <v>5</v>
      </c>
      <c r="J44" s="19">
        <v>4</v>
      </c>
      <c r="K44" s="19">
        <v>1</v>
      </c>
      <c r="L44" s="19">
        <v>1</v>
      </c>
      <c r="M44" s="19">
        <v>0</v>
      </c>
      <c r="N44" s="19">
        <v>1</v>
      </c>
      <c r="O44" s="19">
        <v>0</v>
      </c>
      <c r="P44" s="19">
        <v>2</v>
      </c>
      <c r="Q44" s="48">
        <f t="shared" si="0"/>
        <v>42</v>
      </c>
    </row>
    <row r="45" spans="3:17" x14ac:dyDescent="0.25">
      <c r="C45" s="226" t="s">
        <v>31</v>
      </c>
      <c r="D45" s="3">
        <v>13</v>
      </c>
      <c r="E45" s="4" t="s">
        <v>31</v>
      </c>
      <c r="F45" s="19">
        <v>0</v>
      </c>
      <c r="G45" s="19">
        <v>33</v>
      </c>
      <c r="H45" s="19">
        <v>31</v>
      </c>
      <c r="I45" s="19">
        <v>9</v>
      </c>
      <c r="J45" s="19">
        <v>10</v>
      </c>
      <c r="K45" s="19">
        <v>2</v>
      </c>
      <c r="L45" s="19">
        <v>1</v>
      </c>
      <c r="M45" s="19">
        <v>0</v>
      </c>
      <c r="N45" s="19">
        <v>0</v>
      </c>
      <c r="O45" s="19">
        <v>0</v>
      </c>
      <c r="P45" s="19">
        <v>0</v>
      </c>
      <c r="Q45" s="48">
        <f t="shared" si="0"/>
        <v>86</v>
      </c>
    </row>
    <row r="46" spans="3:17" x14ac:dyDescent="0.25">
      <c r="C46" s="226"/>
      <c r="D46" s="3">
        <v>38</v>
      </c>
      <c r="E46" s="4" t="s">
        <v>32</v>
      </c>
      <c r="F46" s="19">
        <v>0</v>
      </c>
      <c r="G46" s="19">
        <v>9</v>
      </c>
      <c r="H46" s="19">
        <v>29</v>
      </c>
      <c r="I46" s="19">
        <v>17</v>
      </c>
      <c r="J46" s="19">
        <v>13</v>
      </c>
      <c r="K46" s="19">
        <v>8</v>
      </c>
      <c r="L46" s="19">
        <v>5</v>
      </c>
      <c r="M46" s="19">
        <v>5</v>
      </c>
      <c r="N46" s="19">
        <v>5</v>
      </c>
      <c r="O46" s="19">
        <v>6</v>
      </c>
      <c r="P46" s="19">
        <v>16</v>
      </c>
      <c r="Q46" s="48">
        <f t="shared" si="0"/>
        <v>113</v>
      </c>
    </row>
    <row r="47" spans="3:17" x14ac:dyDescent="0.25">
      <c r="C47" s="109" t="s">
        <v>33</v>
      </c>
      <c r="D47" s="3">
        <v>14</v>
      </c>
      <c r="E47" s="4" t="s">
        <v>33</v>
      </c>
      <c r="F47" s="19">
        <v>2</v>
      </c>
      <c r="G47" s="19">
        <v>28</v>
      </c>
      <c r="H47" s="19">
        <v>36</v>
      </c>
      <c r="I47" s="19">
        <v>10</v>
      </c>
      <c r="J47" s="19">
        <v>3</v>
      </c>
      <c r="K47" s="19">
        <v>1</v>
      </c>
      <c r="L47" s="19">
        <v>0</v>
      </c>
      <c r="M47" s="19">
        <v>0</v>
      </c>
      <c r="N47" s="19">
        <v>0</v>
      </c>
      <c r="O47" s="19">
        <v>1</v>
      </c>
      <c r="P47" s="19">
        <v>1</v>
      </c>
      <c r="Q47" s="48">
        <f t="shared" si="0"/>
        <v>82</v>
      </c>
    </row>
    <row r="48" spans="3:17" x14ac:dyDescent="0.25">
      <c r="C48" s="226" t="s">
        <v>34</v>
      </c>
      <c r="D48" s="3">
        <v>28</v>
      </c>
      <c r="E48" s="4" t="s">
        <v>35</v>
      </c>
      <c r="F48" s="19">
        <v>0</v>
      </c>
      <c r="G48" s="19">
        <v>18</v>
      </c>
      <c r="H48" s="19">
        <v>42</v>
      </c>
      <c r="I48" s="19">
        <v>11</v>
      </c>
      <c r="J48" s="19">
        <v>6</v>
      </c>
      <c r="K48" s="19">
        <v>2</v>
      </c>
      <c r="L48" s="19">
        <v>1</v>
      </c>
      <c r="M48" s="19">
        <v>0</v>
      </c>
      <c r="N48" s="19">
        <v>1</v>
      </c>
      <c r="O48" s="19">
        <v>0</v>
      </c>
      <c r="P48" s="19">
        <v>3</v>
      </c>
      <c r="Q48" s="48">
        <f t="shared" si="0"/>
        <v>84</v>
      </c>
    </row>
    <row r="49" spans="1:19" x14ac:dyDescent="0.25">
      <c r="C49" s="226"/>
      <c r="D49" s="3">
        <v>37</v>
      </c>
      <c r="E49" s="4" t="s">
        <v>36</v>
      </c>
      <c r="F49" s="19">
        <v>0</v>
      </c>
      <c r="G49" s="19">
        <v>7</v>
      </c>
      <c r="H49" s="19">
        <v>14</v>
      </c>
      <c r="I49" s="19">
        <v>9</v>
      </c>
      <c r="J49" s="19">
        <v>9</v>
      </c>
      <c r="K49" s="19">
        <v>12</v>
      </c>
      <c r="L49" s="19">
        <v>3</v>
      </c>
      <c r="M49" s="19">
        <v>4</v>
      </c>
      <c r="N49" s="19">
        <v>1</v>
      </c>
      <c r="O49" s="19">
        <v>3</v>
      </c>
      <c r="P49" s="19">
        <v>12</v>
      </c>
      <c r="Q49" s="48">
        <f t="shared" si="0"/>
        <v>74</v>
      </c>
    </row>
    <row r="50" spans="1:19" x14ac:dyDescent="0.25">
      <c r="C50" s="226"/>
      <c r="D50" s="3">
        <v>12</v>
      </c>
      <c r="E50" s="4" t="s">
        <v>37</v>
      </c>
      <c r="F50" s="19">
        <v>1</v>
      </c>
      <c r="G50" s="19">
        <v>26</v>
      </c>
      <c r="H50" s="19">
        <v>39</v>
      </c>
      <c r="I50" s="19">
        <v>12</v>
      </c>
      <c r="J50" s="19">
        <v>4</v>
      </c>
      <c r="K50" s="19">
        <v>1</v>
      </c>
      <c r="L50" s="19">
        <v>1</v>
      </c>
      <c r="M50" s="19">
        <v>1</v>
      </c>
      <c r="N50" s="19">
        <v>0</v>
      </c>
      <c r="O50" s="19">
        <v>0</v>
      </c>
      <c r="P50" s="19">
        <v>0</v>
      </c>
      <c r="Q50" s="48">
        <f t="shared" si="0"/>
        <v>85</v>
      </c>
    </row>
    <row r="51" spans="1:19" x14ac:dyDescent="0.25">
      <c r="C51" s="226"/>
      <c r="D51" s="3">
        <v>36</v>
      </c>
      <c r="E51" s="4" t="s">
        <v>38</v>
      </c>
      <c r="F51" s="19">
        <v>0</v>
      </c>
      <c r="G51" s="19">
        <v>5</v>
      </c>
      <c r="H51" s="19">
        <v>21</v>
      </c>
      <c r="I51" s="19">
        <v>12</v>
      </c>
      <c r="J51" s="19">
        <v>7</v>
      </c>
      <c r="K51" s="19">
        <v>2</v>
      </c>
      <c r="L51" s="19">
        <v>3</v>
      </c>
      <c r="M51" s="19">
        <v>2</v>
      </c>
      <c r="N51" s="19">
        <v>3</v>
      </c>
      <c r="O51" s="19">
        <v>1</v>
      </c>
      <c r="P51" s="19">
        <v>9</v>
      </c>
      <c r="Q51" s="48">
        <f t="shared" si="0"/>
        <v>65</v>
      </c>
    </row>
    <row r="52" spans="1:19" x14ac:dyDescent="0.25">
      <c r="C52" s="226"/>
      <c r="D52" s="3">
        <v>34</v>
      </c>
      <c r="E52" s="4" t="s">
        <v>39</v>
      </c>
      <c r="F52" s="19">
        <v>0</v>
      </c>
      <c r="G52" s="19">
        <v>24</v>
      </c>
      <c r="H52" s="19">
        <v>43</v>
      </c>
      <c r="I52" s="19">
        <v>9</v>
      </c>
      <c r="J52" s="19">
        <v>7</v>
      </c>
      <c r="K52" s="19">
        <v>1</v>
      </c>
      <c r="L52" s="19">
        <v>1</v>
      </c>
      <c r="M52" s="19">
        <v>0</v>
      </c>
      <c r="N52" s="19">
        <v>0</v>
      </c>
      <c r="O52" s="19">
        <v>0</v>
      </c>
      <c r="P52" s="19">
        <v>1</v>
      </c>
      <c r="Q52" s="48">
        <f t="shared" si="0"/>
        <v>86</v>
      </c>
    </row>
    <row r="53" spans="1:19" x14ac:dyDescent="0.25">
      <c r="C53" s="226" t="s">
        <v>40</v>
      </c>
      <c r="D53" s="3">
        <v>53</v>
      </c>
      <c r="E53" s="4" t="s">
        <v>41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4</v>
      </c>
      <c r="M53" s="19">
        <v>4</v>
      </c>
      <c r="N53" s="19">
        <v>5</v>
      </c>
      <c r="O53" s="19">
        <v>0</v>
      </c>
      <c r="P53" s="19">
        <v>6</v>
      </c>
      <c r="Q53" s="48">
        <f t="shared" si="0"/>
        <v>19</v>
      </c>
    </row>
    <row r="54" spans="1:19" x14ac:dyDescent="0.25">
      <c r="C54" s="226"/>
      <c r="D54" s="3">
        <v>86</v>
      </c>
      <c r="E54" s="4" t="s">
        <v>43</v>
      </c>
      <c r="F54" s="19">
        <v>1</v>
      </c>
      <c r="G54" s="19">
        <v>13</v>
      </c>
      <c r="H54" s="19">
        <v>36</v>
      </c>
      <c r="I54" s="19">
        <v>7</v>
      </c>
      <c r="J54" s="19">
        <v>7</v>
      </c>
      <c r="K54" s="19">
        <v>1</v>
      </c>
      <c r="L54" s="19">
        <v>0</v>
      </c>
      <c r="M54" s="19">
        <v>1</v>
      </c>
      <c r="N54" s="19">
        <v>1</v>
      </c>
      <c r="O54" s="19">
        <v>2</v>
      </c>
      <c r="P54" s="19">
        <v>8</v>
      </c>
      <c r="Q54" s="48">
        <f t="shared" si="0"/>
        <v>77</v>
      </c>
    </row>
    <row r="55" spans="1:19" x14ac:dyDescent="0.25">
      <c r="C55" s="226"/>
      <c r="D55" s="3">
        <v>22</v>
      </c>
      <c r="E55" s="4" t="s">
        <v>47</v>
      </c>
      <c r="F55" s="19">
        <v>3</v>
      </c>
      <c r="G55" s="19">
        <v>17</v>
      </c>
      <c r="H55" s="19">
        <v>33</v>
      </c>
      <c r="I55" s="19">
        <v>15</v>
      </c>
      <c r="J55" s="19">
        <v>10</v>
      </c>
      <c r="K55" s="19">
        <v>2</v>
      </c>
      <c r="L55" s="19">
        <v>2</v>
      </c>
      <c r="M55" s="19">
        <v>2</v>
      </c>
      <c r="N55" s="19">
        <v>0</v>
      </c>
      <c r="O55" s="19">
        <v>1</v>
      </c>
      <c r="P55" s="19">
        <v>1</v>
      </c>
      <c r="Q55" s="48">
        <f t="shared" si="0"/>
        <v>86</v>
      </c>
    </row>
    <row r="56" spans="1:19" x14ac:dyDescent="0.25">
      <c r="C56" s="226"/>
      <c r="D56" s="3">
        <v>23</v>
      </c>
      <c r="E56" s="4" t="s">
        <v>48</v>
      </c>
      <c r="F56" s="19">
        <v>1</v>
      </c>
      <c r="G56" s="19">
        <v>27</v>
      </c>
      <c r="H56" s="19">
        <v>39</v>
      </c>
      <c r="I56" s="19">
        <v>11</v>
      </c>
      <c r="J56" s="19">
        <v>5</v>
      </c>
      <c r="K56" s="19">
        <v>0</v>
      </c>
      <c r="L56" s="19">
        <v>1</v>
      </c>
      <c r="M56" s="19">
        <v>2</v>
      </c>
      <c r="N56" s="19">
        <v>1</v>
      </c>
      <c r="O56" s="19">
        <v>0</v>
      </c>
      <c r="P56" s="19">
        <v>3</v>
      </c>
      <c r="Q56" s="48">
        <f t="shared" si="0"/>
        <v>90</v>
      </c>
    </row>
    <row r="57" spans="1:19" x14ac:dyDescent="0.25">
      <c r="C57" s="226"/>
      <c r="D57" s="3">
        <v>24</v>
      </c>
      <c r="E57" s="4" t="s">
        <v>51</v>
      </c>
      <c r="F57" s="19">
        <v>1</v>
      </c>
      <c r="G57" s="19">
        <v>18</v>
      </c>
      <c r="H57" s="19">
        <v>31</v>
      </c>
      <c r="I57" s="19">
        <v>17</v>
      </c>
      <c r="J57" s="19">
        <v>6</v>
      </c>
      <c r="K57" s="19">
        <v>5</v>
      </c>
      <c r="L57" s="19">
        <v>0</v>
      </c>
      <c r="M57" s="19">
        <v>3</v>
      </c>
      <c r="N57" s="19">
        <v>0</v>
      </c>
      <c r="O57" s="19">
        <v>1</v>
      </c>
      <c r="P57" s="19">
        <v>1</v>
      </c>
      <c r="Q57" s="48">
        <f t="shared" si="0"/>
        <v>83</v>
      </c>
    </row>
    <row r="58" spans="1:19" x14ac:dyDescent="0.25">
      <c r="C58" s="226"/>
      <c r="D58" s="3">
        <v>25</v>
      </c>
      <c r="E58" s="4" t="s">
        <v>52</v>
      </c>
      <c r="F58" s="19">
        <v>1</v>
      </c>
      <c r="G58" s="19">
        <v>26</v>
      </c>
      <c r="H58" s="19">
        <v>48</v>
      </c>
      <c r="I58" s="19">
        <v>3</v>
      </c>
      <c r="J58" s="19">
        <v>1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1</v>
      </c>
      <c r="Q58" s="48">
        <f t="shared" si="0"/>
        <v>80</v>
      </c>
    </row>
    <row r="59" spans="1:19" x14ac:dyDescent="0.25">
      <c r="C59" s="227" t="s">
        <v>5</v>
      </c>
      <c r="D59" s="227"/>
      <c r="E59" s="227"/>
      <c r="F59" s="52">
        <f>SUM(F30:F58)</f>
        <v>22</v>
      </c>
      <c r="G59" s="52">
        <f t="shared" ref="G59:P59" si="1">SUM(G30:G58)</f>
        <v>416</v>
      </c>
      <c r="H59" s="52">
        <f t="shared" si="1"/>
        <v>764</v>
      </c>
      <c r="I59" s="52">
        <f t="shared" si="1"/>
        <v>327</v>
      </c>
      <c r="J59" s="52">
        <f t="shared" si="1"/>
        <v>209</v>
      </c>
      <c r="K59" s="52">
        <f t="shared" si="1"/>
        <v>101</v>
      </c>
      <c r="L59" s="52">
        <f t="shared" si="1"/>
        <v>65</v>
      </c>
      <c r="M59" s="52">
        <f t="shared" si="1"/>
        <v>55</v>
      </c>
      <c r="N59" s="52">
        <f t="shared" si="1"/>
        <v>30</v>
      </c>
      <c r="O59" s="52">
        <f t="shared" si="1"/>
        <v>28</v>
      </c>
      <c r="P59" s="52">
        <f t="shared" si="1"/>
        <v>138</v>
      </c>
      <c r="Q59" s="52">
        <f>SUM(Q30:Q58)</f>
        <v>2155</v>
      </c>
    </row>
    <row r="60" spans="1:19" x14ac:dyDescent="0.25">
      <c r="D60" s="45"/>
    </row>
    <row r="61" spans="1:19" x14ac:dyDescent="0.25">
      <c r="C61" s="1" t="s">
        <v>168</v>
      </c>
    </row>
    <row r="62" spans="1:19" x14ac:dyDescent="0.25"/>
    <row r="63" spans="1:19" x14ac:dyDescent="0.25"/>
    <row r="64" spans="1:19" s="117" customFormat="1" ht="15.75" x14ac:dyDescent="0.25">
      <c r="A64" s="116"/>
      <c r="C64" s="233" t="s">
        <v>178</v>
      </c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119"/>
    </row>
    <row r="65" spans="3:19" x14ac:dyDescent="0.25"/>
    <row r="66" spans="3:19" x14ac:dyDescent="0.25">
      <c r="C66" s="227" t="s">
        <v>0</v>
      </c>
      <c r="D66" s="227" t="s">
        <v>1</v>
      </c>
      <c r="E66" s="227" t="s">
        <v>2</v>
      </c>
      <c r="F66" s="227" t="s">
        <v>98</v>
      </c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 t="s">
        <v>5</v>
      </c>
      <c r="S66" s="59"/>
    </row>
    <row r="67" spans="3:19" x14ac:dyDescent="0.25">
      <c r="C67" s="227"/>
      <c r="D67" s="227"/>
      <c r="E67" s="227"/>
      <c r="F67" s="110">
        <v>14</v>
      </c>
      <c r="G67" s="110">
        <v>15</v>
      </c>
      <c r="H67" s="110">
        <v>16</v>
      </c>
      <c r="I67" s="110">
        <v>17</v>
      </c>
      <c r="J67" s="110">
        <v>18</v>
      </c>
      <c r="K67" s="110">
        <v>19</v>
      </c>
      <c r="L67" s="110">
        <v>20</v>
      </c>
      <c r="M67" s="110">
        <v>21</v>
      </c>
      <c r="N67" s="110">
        <v>22</v>
      </c>
      <c r="O67" s="110">
        <v>23</v>
      </c>
      <c r="P67" s="110">
        <v>24</v>
      </c>
      <c r="Q67" s="110" t="s">
        <v>176</v>
      </c>
      <c r="R67" s="227"/>
      <c r="S67" s="59"/>
    </row>
    <row r="68" spans="3:19" x14ac:dyDescent="0.25">
      <c r="C68" s="109" t="s">
        <v>6</v>
      </c>
      <c r="D68" s="3">
        <v>68</v>
      </c>
      <c r="E68" s="4" t="s">
        <v>158</v>
      </c>
      <c r="F68" s="19">
        <v>0</v>
      </c>
      <c r="G68" s="19">
        <v>0</v>
      </c>
      <c r="H68" s="19">
        <v>3</v>
      </c>
      <c r="I68" s="19">
        <v>17</v>
      </c>
      <c r="J68" s="19">
        <v>21</v>
      </c>
      <c r="K68" s="19">
        <v>7</v>
      </c>
      <c r="L68" s="19">
        <v>12</v>
      </c>
      <c r="M68" s="19">
        <v>6</v>
      </c>
      <c r="N68" s="19">
        <v>2</v>
      </c>
      <c r="O68" s="19">
        <v>0</v>
      </c>
      <c r="P68" s="19">
        <v>1</v>
      </c>
      <c r="Q68" s="19">
        <v>10</v>
      </c>
      <c r="R68" s="48">
        <f>SUM(F68:Q68)</f>
        <v>79</v>
      </c>
      <c r="S68" s="59"/>
    </row>
    <row r="69" spans="3:19" x14ac:dyDescent="0.25">
      <c r="C69" s="226" t="s">
        <v>10</v>
      </c>
      <c r="D69" s="3">
        <v>27</v>
      </c>
      <c r="E69" s="4" t="s">
        <v>11</v>
      </c>
      <c r="F69" s="19">
        <v>0</v>
      </c>
      <c r="G69" s="19">
        <v>0</v>
      </c>
      <c r="H69" s="19">
        <v>3</v>
      </c>
      <c r="I69" s="19">
        <v>34</v>
      </c>
      <c r="J69" s="19">
        <v>18</v>
      </c>
      <c r="K69" s="19">
        <v>10</v>
      </c>
      <c r="L69" s="19">
        <v>7</v>
      </c>
      <c r="M69" s="19">
        <v>3</v>
      </c>
      <c r="N69" s="19">
        <v>2</v>
      </c>
      <c r="O69" s="19">
        <v>0</v>
      </c>
      <c r="P69" s="19">
        <v>1</v>
      </c>
      <c r="Q69" s="19">
        <v>3</v>
      </c>
      <c r="R69" s="48">
        <f t="shared" ref="R69:R91" si="2">SUM(F69:Q69)</f>
        <v>81</v>
      </c>
      <c r="S69" s="59"/>
    </row>
    <row r="70" spans="3:19" ht="25.5" x14ac:dyDescent="0.25">
      <c r="C70" s="226"/>
      <c r="D70" s="3" t="s">
        <v>12</v>
      </c>
      <c r="E70" s="4" t="s">
        <v>13</v>
      </c>
      <c r="F70" s="19">
        <v>0</v>
      </c>
      <c r="G70" s="19">
        <v>1</v>
      </c>
      <c r="H70" s="19">
        <v>1</v>
      </c>
      <c r="I70" s="19">
        <v>10</v>
      </c>
      <c r="J70" s="19">
        <v>8</v>
      </c>
      <c r="K70" s="19">
        <v>11</v>
      </c>
      <c r="L70" s="19">
        <v>14</v>
      </c>
      <c r="M70" s="19">
        <v>5</v>
      </c>
      <c r="N70" s="19">
        <v>3</v>
      </c>
      <c r="O70" s="19">
        <v>1</v>
      </c>
      <c r="P70" s="19">
        <v>2</v>
      </c>
      <c r="Q70" s="19">
        <v>7</v>
      </c>
      <c r="R70" s="48">
        <f t="shared" si="2"/>
        <v>63</v>
      </c>
      <c r="S70" s="59"/>
    </row>
    <row r="71" spans="3:19" x14ac:dyDescent="0.25">
      <c r="C71" s="226" t="s">
        <v>17</v>
      </c>
      <c r="D71" s="3">
        <v>6</v>
      </c>
      <c r="E71" s="4" t="s">
        <v>18</v>
      </c>
      <c r="F71" s="19">
        <v>0</v>
      </c>
      <c r="G71" s="19">
        <v>0</v>
      </c>
      <c r="H71" s="19">
        <v>4</v>
      </c>
      <c r="I71" s="19">
        <v>21</v>
      </c>
      <c r="J71" s="19">
        <v>18</v>
      </c>
      <c r="K71" s="19">
        <v>16</v>
      </c>
      <c r="L71" s="19">
        <v>7</v>
      </c>
      <c r="M71" s="19">
        <v>8</v>
      </c>
      <c r="N71" s="19">
        <v>3</v>
      </c>
      <c r="O71" s="19">
        <v>1</v>
      </c>
      <c r="P71" s="19">
        <v>1</v>
      </c>
      <c r="Q71" s="19">
        <v>5</v>
      </c>
      <c r="R71" s="48">
        <f t="shared" si="2"/>
        <v>84</v>
      </c>
      <c r="S71" s="59"/>
    </row>
    <row r="72" spans="3:19" x14ac:dyDescent="0.25">
      <c r="C72" s="226"/>
      <c r="D72" s="3">
        <v>9</v>
      </c>
      <c r="E72" s="4" t="s">
        <v>20</v>
      </c>
      <c r="F72" s="19">
        <v>0</v>
      </c>
      <c r="G72" s="19">
        <v>0</v>
      </c>
      <c r="H72" s="19">
        <v>2</v>
      </c>
      <c r="I72" s="19">
        <v>9</v>
      </c>
      <c r="J72" s="19">
        <v>8</v>
      </c>
      <c r="K72" s="19">
        <v>9</v>
      </c>
      <c r="L72" s="19">
        <v>4</v>
      </c>
      <c r="M72" s="19">
        <v>5</v>
      </c>
      <c r="N72" s="19">
        <v>4</v>
      </c>
      <c r="O72" s="19">
        <v>5</v>
      </c>
      <c r="P72" s="19">
        <v>6</v>
      </c>
      <c r="Q72" s="19">
        <v>10</v>
      </c>
      <c r="R72" s="48">
        <f t="shared" si="2"/>
        <v>62</v>
      </c>
      <c r="S72" s="59"/>
    </row>
    <row r="73" spans="3:19" x14ac:dyDescent="0.25">
      <c r="C73" s="226"/>
      <c r="D73" s="3">
        <v>21</v>
      </c>
      <c r="E73" s="4" t="s">
        <v>21</v>
      </c>
      <c r="F73" s="19">
        <v>0</v>
      </c>
      <c r="G73" s="19">
        <v>1</v>
      </c>
      <c r="H73" s="19">
        <v>0</v>
      </c>
      <c r="I73" s="19">
        <v>6</v>
      </c>
      <c r="J73" s="19">
        <v>3</v>
      </c>
      <c r="K73" s="19">
        <v>2</v>
      </c>
      <c r="L73" s="19">
        <v>7</v>
      </c>
      <c r="M73" s="19">
        <v>8</v>
      </c>
      <c r="N73" s="19">
        <v>2</v>
      </c>
      <c r="O73" s="19">
        <v>3</v>
      </c>
      <c r="P73" s="19">
        <v>2</v>
      </c>
      <c r="Q73" s="19">
        <v>5</v>
      </c>
      <c r="R73" s="48">
        <f t="shared" si="2"/>
        <v>39</v>
      </c>
      <c r="S73" s="59"/>
    </row>
    <row r="74" spans="3:19" x14ac:dyDescent="0.25">
      <c r="C74" s="226"/>
      <c r="D74" s="3">
        <v>33</v>
      </c>
      <c r="E74" s="4" t="s">
        <v>22</v>
      </c>
      <c r="F74" s="19">
        <v>0</v>
      </c>
      <c r="G74" s="19">
        <v>0</v>
      </c>
      <c r="H74" s="19">
        <v>2</v>
      </c>
      <c r="I74" s="19">
        <v>29</v>
      </c>
      <c r="J74" s="19">
        <v>32</v>
      </c>
      <c r="K74" s="19">
        <v>17</v>
      </c>
      <c r="L74" s="19">
        <v>10</v>
      </c>
      <c r="M74" s="19">
        <v>8</v>
      </c>
      <c r="N74" s="19">
        <v>3</v>
      </c>
      <c r="O74" s="19">
        <v>3</v>
      </c>
      <c r="P74" s="19">
        <v>3</v>
      </c>
      <c r="Q74" s="19">
        <v>4</v>
      </c>
      <c r="R74" s="48">
        <f t="shared" si="2"/>
        <v>111</v>
      </c>
      <c r="S74" s="59"/>
    </row>
    <row r="75" spans="3:19" x14ac:dyDescent="0.25">
      <c r="C75" s="226" t="s">
        <v>25</v>
      </c>
      <c r="D75" s="3">
        <v>32</v>
      </c>
      <c r="E75" s="4" t="s">
        <v>26</v>
      </c>
      <c r="F75" s="19">
        <v>0</v>
      </c>
      <c r="G75" s="19">
        <v>0</v>
      </c>
      <c r="H75" s="19">
        <v>6</v>
      </c>
      <c r="I75" s="19">
        <v>31</v>
      </c>
      <c r="J75" s="19">
        <v>21</v>
      </c>
      <c r="K75" s="19">
        <v>13</v>
      </c>
      <c r="L75" s="19">
        <v>3</v>
      </c>
      <c r="M75" s="19">
        <v>1</v>
      </c>
      <c r="N75" s="19">
        <v>1</v>
      </c>
      <c r="O75" s="19">
        <v>3</v>
      </c>
      <c r="P75" s="19">
        <v>1</v>
      </c>
      <c r="Q75" s="19">
        <v>2</v>
      </c>
      <c r="R75" s="48">
        <f t="shared" si="2"/>
        <v>82</v>
      </c>
      <c r="S75" s="59"/>
    </row>
    <row r="76" spans="3:19" x14ac:dyDescent="0.25">
      <c r="C76" s="226"/>
      <c r="D76" s="3">
        <v>31</v>
      </c>
      <c r="E76" s="4" t="s">
        <v>28</v>
      </c>
      <c r="F76" s="19">
        <v>0</v>
      </c>
      <c r="G76" s="19">
        <v>1</v>
      </c>
      <c r="H76" s="19">
        <v>10</v>
      </c>
      <c r="I76" s="19">
        <v>19</v>
      </c>
      <c r="J76" s="19">
        <v>8</v>
      </c>
      <c r="K76" s="19">
        <v>5</v>
      </c>
      <c r="L76" s="19">
        <v>3</v>
      </c>
      <c r="M76" s="19">
        <v>4</v>
      </c>
      <c r="N76" s="19">
        <v>4</v>
      </c>
      <c r="O76" s="19">
        <v>1</v>
      </c>
      <c r="P76" s="19">
        <v>0</v>
      </c>
      <c r="Q76" s="19">
        <v>1</v>
      </c>
      <c r="R76" s="48">
        <f t="shared" si="2"/>
        <v>56</v>
      </c>
      <c r="S76" s="59"/>
    </row>
    <row r="77" spans="3:19" x14ac:dyDescent="0.25">
      <c r="C77" s="226"/>
      <c r="D77" s="3">
        <v>92</v>
      </c>
      <c r="E77" s="4" t="s">
        <v>29</v>
      </c>
      <c r="F77" s="19">
        <v>0</v>
      </c>
      <c r="G77" s="19">
        <v>0</v>
      </c>
      <c r="H77" s="19">
        <v>4</v>
      </c>
      <c r="I77" s="19">
        <v>14</v>
      </c>
      <c r="J77" s="19">
        <v>18</v>
      </c>
      <c r="K77" s="19">
        <v>4</v>
      </c>
      <c r="L77" s="19">
        <v>4</v>
      </c>
      <c r="M77" s="19">
        <v>0</v>
      </c>
      <c r="N77" s="19">
        <v>2</v>
      </c>
      <c r="O77" s="19">
        <v>0</v>
      </c>
      <c r="P77" s="19">
        <v>0</v>
      </c>
      <c r="Q77" s="19">
        <v>5</v>
      </c>
      <c r="R77" s="48">
        <f t="shared" si="2"/>
        <v>51</v>
      </c>
      <c r="S77" s="59"/>
    </row>
    <row r="78" spans="3:19" x14ac:dyDescent="0.25">
      <c r="C78" s="226"/>
      <c r="D78" s="3">
        <v>99</v>
      </c>
      <c r="E78" s="4" t="s">
        <v>30</v>
      </c>
      <c r="F78" s="19">
        <v>0</v>
      </c>
      <c r="G78" s="19">
        <v>0</v>
      </c>
      <c r="H78" s="19">
        <v>0</v>
      </c>
      <c r="I78" s="19">
        <v>11</v>
      </c>
      <c r="J78" s="19">
        <v>7</v>
      </c>
      <c r="K78" s="19">
        <v>10</v>
      </c>
      <c r="L78" s="19">
        <v>5</v>
      </c>
      <c r="M78" s="19">
        <v>1</v>
      </c>
      <c r="N78" s="19">
        <v>0</v>
      </c>
      <c r="O78" s="19">
        <v>2</v>
      </c>
      <c r="P78" s="19">
        <v>1</v>
      </c>
      <c r="Q78" s="19">
        <v>3</v>
      </c>
      <c r="R78" s="48">
        <f t="shared" si="2"/>
        <v>40</v>
      </c>
      <c r="S78" s="59"/>
    </row>
    <row r="79" spans="3:19" x14ac:dyDescent="0.25">
      <c r="C79" s="226" t="s">
        <v>31</v>
      </c>
      <c r="D79" s="3">
        <v>13</v>
      </c>
      <c r="E79" s="4" t="s">
        <v>31</v>
      </c>
      <c r="F79" s="19">
        <v>0</v>
      </c>
      <c r="G79" s="19">
        <v>0</v>
      </c>
      <c r="H79" s="19">
        <v>8</v>
      </c>
      <c r="I79" s="19">
        <v>46</v>
      </c>
      <c r="J79" s="19">
        <v>21</v>
      </c>
      <c r="K79" s="19">
        <v>8</v>
      </c>
      <c r="L79" s="19">
        <v>5</v>
      </c>
      <c r="M79" s="19">
        <v>1</v>
      </c>
      <c r="N79" s="19">
        <v>1</v>
      </c>
      <c r="O79" s="19">
        <v>0</v>
      </c>
      <c r="P79" s="19">
        <v>0</v>
      </c>
      <c r="Q79" s="19">
        <v>1</v>
      </c>
      <c r="R79" s="48">
        <f t="shared" si="2"/>
        <v>91</v>
      </c>
      <c r="S79" s="59"/>
    </row>
    <row r="80" spans="3:19" x14ac:dyDescent="0.25">
      <c r="C80" s="226"/>
      <c r="D80" s="3">
        <v>38</v>
      </c>
      <c r="E80" s="4" t="s">
        <v>32</v>
      </c>
      <c r="F80" s="19">
        <v>0</v>
      </c>
      <c r="G80" s="19">
        <v>1</v>
      </c>
      <c r="H80" s="19">
        <v>0</v>
      </c>
      <c r="I80" s="19">
        <v>17</v>
      </c>
      <c r="J80" s="19">
        <v>13</v>
      </c>
      <c r="K80" s="19">
        <v>11</v>
      </c>
      <c r="L80" s="19">
        <v>12</v>
      </c>
      <c r="M80" s="19">
        <v>15</v>
      </c>
      <c r="N80" s="19">
        <v>5</v>
      </c>
      <c r="O80" s="19">
        <v>4</v>
      </c>
      <c r="P80" s="19">
        <v>3</v>
      </c>
      <c r="Q80" s="19">
        <v>21</v>
      </c>
      <c r="R80" s="48">
        <f t="shared" si="2"/>
        <v>102</v>
      </c>
      <c r="S80" s="59"/>
    </row>
    <row r="81" spans="3:19" x14ac:dyDescent="0.25">
      <c r="C81" s="109" t="s">
        <v>33</v>
      </c>
      <c r="D81" s="3">
        <v>14</v>
      </c>
      <c r="E81" s="4" t="s">
        <v>33</v>
      </c>
      <c r="F81" s="19">
        <v>0</v>
      </c>
      <c r="G81" s="19">
        <v>0</v>
      </c>
      <c r="H81" s="19">
        <v>11</v>
      </c>
      <c r="I81" s="19">
        <v>30</v>
      </c>
      <c r="J81" s="19">
        <v>20</v>
      </c>
      <c r="K81" s="19">
        <v>11</v>
      </c>
      <c r="L81" s="19">
        <v>5</v>
      </c>
      <c r="M81" s="19">
        <v>4</v>
      </c>
      <c r="N81" s="19">
        <v>2</v>
      </c>
      <c r="O81" s="19">
        <v>1</v>
      </c>
      <c r="P81" s="19">
        <v>0</v>
      </c>
      <c r="Q81" s="19">
        <v>0</v>
      </c>
      <c r="R81" s="48">
        <f t="shared" si="2"/>
        <v>84</v>
      </c>
      <c r="S81" s="59"/>
    </row>
    <row r="82" spans="3:19" x14ac:dyDescent="0.25">
      <c r="C82" s="226" t="s">
        <v>34</v>
      </c>
      <c r="D82" s="3">
        <v>28</v>
      </c>
      <c r="E82" s="4" t="s">
        <v>35</v>
      </c>
      <c r="F82" s="19">
        <v>0</v>
      </c>
      <c r="G82" s="19">
        <v>1</v>
      </c>
      <c r="H82" s="19">
        <v>7</v>
      </c>
      <c r="I82" s="19">
        <v>32</v>
      </c>
      <c r="J82" s="19">
        <v>17</v>
      </c>
      <c r="K82" s="19">
        <v>10</v>
      </c>
      <c r="L82" s="19">
        <v>4</v>
      </c>
      <c r="M82" s="19">
        <v>4</v>
      </c>
      <c r="N82" s="19">
        <v>2</v>
      </c>
      <c r="O82" s="19">
        <v>2</v>
      </c>
      <c r="P82" s="19">
        <v>0</v>
      </c>
      <c r="Q82" s="19">
        <v>4</v>
      </c>
      <c r="R82" s="48">
        <f t="shared" si="2"/>
        <v>83</v>
      </c>
      <c r="S82" s="59"/>
    </row>
    <row r="83" spans="3:19" x14ac:dyDescent="0.25">
      <c r="C83" s="226"/>
      <c r="D83" s="3">
        <v>37</v>
      </c>
      <c r="E83" s="4" t="s">
        <v>36</v>
      </c>
      <c r="F83" s="19">
        <v>0</v>
      </c>
      <c r="G83" s="19">
        <v>0</v>
      </c>
      <c r="H83" s="19">
        <v>3</v>
      </c>
      <c r="I83" s="19">
        <v>6</v>
      </c>
      <c r="J83" s="19">
        <v>6</v>
      </c>
      <c r="K83" s="19">
        <v>4</v>
      </c>
      <c r="L83" s="19">
        <v>8</v>
      </c>
      <c r="M83" s="19">
        <v>8</v>
      </c>
      <c r="N83" s="19">
        <v>5</v>
      </c>
      <c r="O83" s="19">
        <v>3</v>
      </c>
      <c r="P83" s="19">
        <v>2</v>
      </c>
      <c r="Q83" s="19">
        <v>16</v>
      </c>
      <c r="R83" s="48">
        <f t="shared" si="2"/>
        <v>61</v>
      </c>
      <c r="S83" s="59"/>
    </row>
    <row r="84" spans="3:19" x14ac:dyDescent="0.25">
      <c r="C84" s="226"/>
      <c r="D84" s="3">
        <v>12</v>
      </c>
      <c r="E84" s="4" t="s">
        <v>37</v>
      </c>
      <c r="F84" s="19">
        <v>0</v>
      </c>
      <c r="G84" s="19">
        <v>0</v>
      </c>
      <c r="H84" s="19">
        <v>9</v>
      </c>
      <c r="I84" s="19">
        <v>29</v>
      </c>
      <c r="J84" s="19">
        <v>22</v>
      </c>
      <c r="K84" s="19">
        <v>9</v>
      </c>
      <c r="L84" s="19">
        <v>14</v>
      </c>
      <c r="M84" s="19">
        <v>3</v>
      </c>
      <c r="N84" s="19">
        <v>2</v>
      </c>
      <c r="O84" s="19">
        <v>3</v>
      </c>
      <c r="P84" s="19">
        <v>2</v>
      </c>
      <c r="Q84" s="19">
        <v>5</v>
      </c>
      <c r="R84" s="48">
        <f t="shared" si="2"/>
        <v>98</v>
      </c>
      <c r="S84" s="59"/>
    </row>
    <row r="85" spans="3:19" x14ac:dyDescent="0.25">
      <c r="C85" s="226"/>
      <c r="D85" s="3">
        <v>36</v>
      </c>
      <c r="E85" s="4" t="s">
        <v>38</v>
      </c>
      <c r="F85" s="19">
        <v>0</v>
      </c>
      <c r="G85" s="19">
        <v>0</v>
      </c>
      <c r="H85" s="19">
        <v>1</v>
      </c>
      <c r="I85" s="19">
        <v>3</v>
      </c>
      <c r="J85" s="19">
        <v>8</v>
      </c>
      <c r="K85" s="19">
        <v>6</v>
      </c>
      <c r="L85" s="19">
        <v>4</v>
      </c>
      <c r="M85" s="19">
        <v>5</v>
      </c>
      <c r="N85" s="19">
        <v>3</v>
      </c>
      <c r="O85" s="19">
        <v>3</v>
      </c>
      <c r="P85" s="19">
        <v>1</v>
      </c>
      <c r="Q85" s="19">
        <v>12</v>
      </c>
      <c r="R85" s="48">
        <f t="shared" si="2"/>
        <v>46</v>
      </c>
      <c r="S85" s="59"/>
    </row>
    <row r="86" spans="3:19" x14ac:dyDescent="0.25">
      <c r="C86" s="226" t="s">
        <v>40</v>
      </c>
      <c r="D86" s="3">
        <v>53</v>
      </c>
      <c r="E86" s="4" t="s">
        <v>41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1</v>
      </c>
      <c r="L86" s="19">
        <v>1</v>
      </c>
      <c r="M86" s="19">
        <v>4</v>
      </c>
      <c r="N86" s="19">
        <v>6</v>
      </c>
      <c r="O86" s="19">
        <v>3</v>
      </c>
      <c r="P86" s="19">
        <v>3</v>
      </c>
      <c r="Q86" s="19">
        <v>8</v>
      </c>
      <c r="R86" s="48">
        <f t="shared" si="2"/>
        <v>26</v>
      </c>
      <c r="S86" s="59"/>
    </row>
    <row r="87" spans="3:19" x14ac:dyDescent="0.25">
      <c r="C87" s="226"/>
      <c r="D87" s="3">
        <v>16</v>
      </c>
      <c r="E87" s="4" t="s">
        <v>42</v>
      </c>
      <c r="F87" s="19">
        <v>0</v>
      </c>
      <c r="G87" s="19">
        <v>1</v>
      </c>
      <c r="H87" s="19">
        <v>9</v>
      </c>
      <c r="I87" s="19">
        <v>31</v>
      </c>
      <c r="J87" s="19">
        <v>12</v>
      </c>
      <c r="K87" s="19">
        <v>9</v>
      </c>
      <c r="L87" s="19">
        <v>4</v>
      </c>
      <c r="M87" s="19">
        <v>3</v>
      </c>
      <c r="N87" s="19">
        <v>2</v>
      </c>
      <c r="O87" s="19">
        <v>2</v>
      </c>
      <c r="P87" s="19">
        <v>0</v>
      </c>
      <c r="Q87" s="19">
        <v>2</v>
      </c>
      <c r="R87" s="48">
        <f t="shared" si="2"/>
        <v>75</v>
      </c>
      <c r="S87" s="59"/>
    </row>
    <row r="88" spans="3:19" x14ac:dyDescent="0.25">
      <c r="C88" s="226"/>
      <c r="D88" s="3">
        <v>86</v>
      </c>
      <c r="E88" s="4" t="s">
        <v>43</v>
      </c>
      <c r="F88" s="19">
        <v>0</v>
      </c>
      <c r="G88" s="19">
        <v>0</v>
      </c>
      <c r="H88" s="19">
        <v>5</v>
      </c>
      <c r="I88" s="19">
        <v>14</v>
      </c>
      <c r="J88" s="19">
        <v>11</v>
      </c>
      <c r="K88" s="19">
        <v>8</v>
      </c>
      <c r="L88" s="19">
        <v>6</v>
      </c>
      <c r="M88" s="19">
        <v>6</v>
      </c>
      <c r="N88" s="19">
        <v>3</v>
      </c>
      <c r="O88" s="19">
        <v>1</v>
      </c>
      <c r="P88" s="19">
        <v>7</v>
      </c>
      <c r="Q88" s="19">
        <v>19</v>
      </c>
      <c r="R88" s="48">
        <f t="shared" si="2"/>
        <v>80</v>
      </c>
      <c r="S88" s="59"/>
    </row>
    <row r="89" spans="3:19" x14ac:dyDescent="0.25">
      <c r="C89" s="226"/>
      <c r="D89" s="3">
        <v>22</v>
      </c>
      <c r="E89" s="4" t="s">
        <v>47</v>
      </c>
      <c r="F89" s="19">
        <v>1</v>
      </c>
      <c r="G89" s="19">
        <v>0</v>
      </c>
      <c r="H89" s="19">
        <v>5</v>
      </c>
      <c r="I89" s="19">
        <v>26</v>
      </c>
      <c r="J89" s="19">
        <v>17</v>
      </c>
      <c r="K89" s="19">
        <v>14</v>
      </c>
      <c r="L89" s="19">
        <v>9</v>
      </c>
      <c r="M89" s="19">
        <v>4</v>
      </c>
      <c r="N89" s="19">
        <v>1</v>
      </c>
      <c r="O89" s="19">
        <v>1</v>
      </c>
      <c r="P89" s="19">
        <v>1</v>
      </c>
      <c r="Q89" s="19">
        <v>3</v>
      </c>
      <c r="R89" s="48">
        <f t="shared" si="2"/>
        <v>82</v>
      </c>
      <c r="S89" s="59"/>
    </row>
    <row r="90" spans="3:19" x14ac:dyDescent="0.25">
      <c r="C90" s="226"/>
      <c r="D90" s="3">
        <v>23</v>
      </c>
      <c r="E90" s="4" t="s">
        <v>48</v>
      </c>
      <c r="F90" s="19">
        <v>0</v>
      </c>
      <c r="G90" s="19">
        <v>0</v>
      </c>
      <c r="H90" s="19">
        <v>3</v>
      </c>
      <c r="I90" s="19">
        <v>38</v>
      </c>
      <c r="J90" s="19">
        <v>23</v>
      </c>
      <c r="K90" s="19">
        <v>12</v>
      </c>
      <c r="L90" s="19">
        <v>3</v>
      </c>
      <c r="M90" s="19">
        <v>2</v>
      </c>
      <c r="N90" s="19">
        <v>2</v>
      </c>
      <c r="O90" s="19">
        <v>1</v>
      </c>
      <c r="P90" s="19">
        <v>2</v>
      </c>
      <c r="Q90" s="19">
        <v>2</v>
      </c>
      <c r="R90" s="48">
        <f t="shared" si="2"/>
        <v>88</v>
      </c>
      <c r="S90" s="59"/>
    </row>
    <row r="91" spans="3:19" x14ac:dyDescent="0.25">
      <c r="C91" s="226"/>
      <c r="D91" s="3">
        <v>24</v>
      </c>
      <c r="E91" s="4" t="s">
        <v>51</v>
      </c>
      <c r="F91" s="19">
        <v>0</v>
      </c>
      <c r="G91" s="19">
        <v>0</v>
      </c>
      <c r="H91" s="19">
        <v>3</v>
      </c>
      <c r="I91" s="19">
        <v>33</v>
      </c>
      <c r="J91" s="19">
        <v>25</v>
      </c>
      <c r="K91" s="19">
        <v>12</v>
      </c>
      <c r="L91" s="19">
        <v>6</v>
      </c>
      <c r="M91" s="19">
        <v>3</v>
      </c>
      <c r="N91" s="19">
        <v>2</v>
      </c>
      <c r="O91" s="19">
        <v>0</v>
      </c>
      <c r="P91" s="19">
        <v>1</v>
      </c>
      <c r="Q91" s="19">
        <v>2</v>
      </c>
      <c r="R91" s="48">
        <f t="shared" si="2"/>
        <v>87</v>
      </c>
      <c r="S91" s="59"/>
    </row>
    <row r="92" spans="3:19" x14ac:dyDescent="0.25">
      <c r="C92" s="227" t="s">
        <v>5</v>
      </c>
      <c r="D92" s="227"/>
      <c r="E92" s="227"/>
      <c r="F92" s="52">
        <f t="shared" ref="F92:R92" si="3">SUM(F68:F91)</f>
        <v>1</v>
      </c>
      <c r="G92" s="52">
        <f t="shared" si="3"/>
        <v>6</v>
      </c>
      <c r="H92" s="52">
        <f t="shared" si="3"/>
        <v>99</v>
      </c>
      <c r="I92" s="52">
        <f t="shared" si="3"/>
        <v>506</v>
      </c>
      <c r="J92" s="52">
        <f t="shared" si="3"/>
        <v>357</v>
      </c>
      <c r="K92" s="52">
        <f t="shared" si="3"/>
        <v>219</v>
      </c>
      <c r="L92" s="52">
        <f t="shared" si="3"/>
        <v>157</v>
      </c>
      <c r="M92" s="52">
        <f t="shared" si="3"/>
        <v>111</v>
      </c>
      <c r="N92" s="52">
        <f t="shared" si="3"/>
        <v>62</v>
      </c>
      <c r="O92" s="52">
        <f t="shared" si="3"/>
        <v>43</v>
      </c>
      <c r="P92" s="52">
        <f t="shared" si="3"/>
        <v>40</v>
      </c>
      <c r="Q92" s="52">
        <f t="shared" si="3"/>
        <v>150</v>
      </c>
      <c r="R92" s="52">
        <f t="shared" si="3"/>
        <v>1751</v>
      </c>
      <c r="S92" s="59"/>
    </row>
    <row r="93" spans="3:19" x14ac:dyDescent="0.25"/>
    <row r="94" spans="3:19" x14ac:dyDescent="0.25">
      <c r="C94" s="1" t="s">
        <v>168</v>
      </c>
    </row>
    <row r="95" spans="3:19" x14ac:dyDescent="0.25"/>
    <row r="96" spans="3:19" hidden="1" x14ac:dyDescent="0.25"/>
    <row r="97" hidden="1" x14ac:dyDescent="0.25"/>
    <row r="98" hidden="1" x14ac:dyDescent="0.25"/>
    <row r="99" hidden="1" x14ac:dyDescent="0.25"/>
    <row r="100" hidden="1" x14ac:dyDescent="0.25"/>
  </sheetData>
  <sheetProtection password="CD78" sheet="1" objects="1" scenarios="1"/>
  <mergeCells count="28">
    <mergeCell ref="R66:R67"/>
    <mergeCell ref="C86:C91"/>
    <mergeCell ref="C92:E92"/>
    <mergeCell ref="B1:S1"/>
    <mergeCell ref="E28:E29"/>
    <mergeCell ref="F28:P28"/>
    <mergeCell ref="Q28:Q29"/>
    <mergeCell ref="C37:C40"/>
    <mergeCell ref="C41:C44"/>
    <mergeCell ref="C26:Q26"/>
    <mergeCell ref="C69:C70"/>
    <mergeCell ref="C71:C74"/>
    <mergeCell ref="C75:C78"/>
    <mergeCell ref="C79:C80"/>
    <mergeCell ref="C82:C85"/>
    <mergeCell ref="C64:R64"/>
    <mergeCell ref="F66:Q66"/>
    <mergeCell ref="C30:C33"/>
    <mergeCell ref="C34:C35"/>
    <mergeCell ref="C28:C29"/>
    <mergeCell ref="D28:D29"/>
    <mergeCell ref="C66:C67"/>
    <mergeCell ref="D66:D67"/>
    <mergeCell ref="E66:E67"/>
    <mergeCell ref="C45:C46"/>
    <mergeCell ref="C48:C52"/>
    <mergeCell ref="C53:C58"/>
    <mergeCell ref="C59:E59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Drop Down 1">
              <controlPr defaultSize="0" autoLine="0" autoPict="0">
                <anchor>
                  <from>
                    <xdr:col>2</xdr:col>
                    <xdr:colOff>28575</xdr:colOff>
                    <xdr:row>3</xdr:row>
                    <xdr:rowOff>38100</xdr:rowOff>
                  </from>
                  <to>
                    <xdr:col>4</xdr:col>
                    <xdr:colOff>2524125</xdr:colOff>
                    <xdr:row>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>
    <tabColor rgb="FF92D050"/>
  </sheetPr>
  <dimension ref="A1:T66"/>
  <sheetViews>
    <sheetView showGridLines="0"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56" customWidth="1"/>
    <col min="2" max="2" width="5.7109375" style="1" customWidth="1"/>
    <col min="3" max="3" width="24.7109375" style="1" customWidth="1"/>
    <col min="4" max="4" width="4.42578125" style="1" hidden="1" customWidth="1"/>
    <col min="5" max="5" width="46.7109375" style="1" customWidth="1"/>
    <col min="6" max="11" width="4.7109375" style="2" customWidth="1"/>
    <col min="12" max="12" width="6.7109375" style="1" customWidth="1"/>
    <col min="13" max="18" width="4.7109375" style="1" customWidth="1"/>
    <col min="19" max="19" width="6.7109375" style="1" customWidth="1"/>
    <col min="20" max="20" width="5.7109375" style="1" customWidth="1"/>
    <col min="21" max="16384" width="11.42578125" style="1" hidden="1"/>
  </cols>
  <sheetData>
    <row r="1" spans="1:19" s="61" customFormat="1" ht="26.25" x14ac:dyDescent="0.25">
      <c r="A1" s="42"/>
      <c r="B1" s="234" t="s">
        <v>169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</row>
    <row r="2" spans="1:19" x14ac:dyDescent="0.25"/>
    <row r="3" spans="1:19" ht="15.75" x14ac:dyDescent="0.25">
      <c r="C3" s="41" t="s">
        <v>160</v>
      </c>
    </row>
    <row r="4" spans="1:19" x14ac:dyDescent="0.25"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9" x14ac:dyDescent="0.25">
      <c r="F5" s="1"/>
      <c r="G5" s="1"/>
      <c r="N5" s="235"/>
      <c r="O5" s="235"/>
      <c r="P5" s="235"/>
    </row>
    <row r="6" spans="1:19" x14ac:dyDescent="0.25">
      <c r="C6" s="23">
        <v>1</v>
      </c>
      <c r="E6" s="18" t="str">
        <f>VLOOKUP(C6,CONVENCIONES!A29:B58,2,FALSE)</f>
        <v>Administración del Medio Ambiente</v>
      </c>
      <c r="N6" s="235"/>
      <c r="O6" s="235"/>
      <c r="P6" s="235"/>
    </row>
    <row r="7" spans="1:19" x14ac:dyDescent="0.25">
      <c r="N7" s="235"/>
      <c r="O7" s="235"/>
      <c r="P7" s="235"/>
    </row>
    <row r="8" spans="1:19" x14ac:dyDescent="0.25">
      <c r="A8" s="63"/>
      <c r="N8" s="64"/>
      <c r="O8" s="64"/>
      <c r="P8" s="64"/>
    </row>
    <row r="9" spans="1:19" x14ac:dyDescent="0.2">
      <c r="A9" s="63"/>
      <c r="N9" s="65"/>
      <c r="O9" s="65"/>
      <c r="P9" s="65"/>
    </row>
    <row r="10" spans="1:19" x14ac:dyDescent="0.25">
      <c r="A10" s="63"/>
      <c r="N10" s="66"/>
      <c r="O10" s="67"/>
      <c r="P10" s="67"/>
    </row>
    <row r="11" spans="1:19" x14ac:dyDescent="0.25">
      <c r="A11" s="63"/>
      <c r="N11" s="66"/>
      <c r="O11" s="67"/>
      <c r="P11" s="67"/>
    </row>
    <row r="12" spans="1:19" x14ac:dyDescent="0.25">
      <c r="A12" s="63"/>
      <c r="N12" s="66"/>
      <c r="O12" s="67"/>
      <c r="P12" s="67"/>
    </row>
    <row r="13" spans="1:19" x14ac:dyDescent="0.25">
      <c r="A13" s="63"/>
      <c r="N13" s="66"/>
      <c r="O13" s="67"/>
      <c r="P13" s="67"/>
    </row>
    <row r="14" spans="1:19" x14ac:dyDescent="0.25">
      <c r="A14" s="63"/>
      <c r="N14" s="66"/>
      <c r="O14" s="67"/>
      <c r="P14" s="67"/>
    </row>
    <row r="15" spans="1:19" x14ac:dyDescent="0.25">
      <c r="A15" s="63"/>
      <c r="N15" s="66"/>
      <c r="O15" s="67"/>
      <c r="P15" s="67"/>
    </row>
    <row r="16" spans="1:19" x14ac:dyDescent="0.25">
      <c r="A16" s="63"/>
    </row>
    <row r="17" spans="1:19" x14ac:dyDescent="0.25">
      <c r="A17" s="63"/>
      <c r="E17" s="55" t="s">
        <v>99</v>
      </c>
      <c r="F17" s="17">
        <f>VLOOKUP($E$6,$E$27:$R$56,2,0)</f>
        <v>18</v>
      </c>
      <c r="G17" s="17">
        <f>VLOOKUP($E$6,$E$27:$R$56,3,0)</f>
        <v>35</v>
      </c>
      <c r="H17" s="17">
        <f>VLOOKUP($E$6,$E$27:$R$56,4,0)</f>
        <v>17</v>
      </c>
      <c r="I17" s="17">
        <f>VLOOKUP($E$6,$E$27:$R$56,5,0)</f>
        <v>7</v>
      </c>
      <c r="J17" s="17">
        <f>VLOOKUP($E$6,$E$27:$R$56,6,0)</f>
        <v>0</v>
      </c>
      <c r="K17" s="17">
        <f>VLOOKUP($E$6,$E$27:$R$56,7,0)</f>
        <v>0</v>
      </c>
    </row>
    <row r="18" spans="1:19" x14ac:dyDescent="0.25">
      <c r="A18" s="63"/>
      <c r="E18" s="55" t="s">
        <v>100</v>
      </c>
      <c r="F18" s="17">
        <f>VLOOKUP($E$6,$E$27:$R$56,9,0)</f>
        <v>23</v>
      </c>
      <c r="G18" s="17">
        <f>VLOOKUP($E$6,$E$27:$R$56,10,0)</f>
        <v>38</v>
      </c>
      <c r="H18" s="17">
        <f>VLOOKUP($E$6,$E$27:$R$56,11,0)</f>
        <v>14</v>
      </c>
      <c r="I18" s="17">
        <f>VLOOKUP($E$6,$E$27:$R$56,12,0)</f>
        <v>4</v>
      </c>
      <c r="J18" s="17">
        <f>VLOOKUP($E$6,$E$27:$R$56,13,0)</f>
        <v>2</v>
      </c>
      <c r="K18" s="17">
        <f>VLOOKUP($E$6,$E$27:$R$56,14,0)</f>
        <v>0</v>
      </c>
    </row>
    <row r="19" spans="1:19" x14ac:dyDescent="0.25">
      <c r="A19" s="63"/>
    </row>
    <row r="20" spans="1:19" x14ac:dyDescent="0.25">
      <c r="A20" s="63"/>
    </row>
    <row r="21" spans="1:19" x14ac:dyDescent="0.25">
      <c r="A21" s="63"/>
    </row>
    <row r="22" spans="1:19" x14ac:dyDescent="0.25">
      <c r="A22" s="63"/>
    </row>
    <row r="23" spans="1:19" x14ac:dyDescent="0.25"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</row>
    <row r="24" spans="1:19" x14ac:dyDescent="0.25">
      <c r="F24" s="1"/>
      <c r="G24" s="1"/>
      <c r="H24" s="1"/>
      <c r="I24" s="1"/>
      <c r="J24" s="1"/>
      <c r="K24" s="1"/>
    </row>
    <row r="25" spans="1:19" x14ac:dyDescent="0.25">
      <c r="C25" s="227" t="s">
        <v>0</v>
      </c>
      <c r="D25" s="227" t="s">
        <v>1</v>
      </c>
      <c r="E25" s="227" t="s">
        <v>2</v>
      </c>
      <c r="F25" s="227" t="s">
        <v>3</v>
      </c>
      <c r="G25" s="227"/>
      <c r="H25" s="227"/>
      <c r="I25" s="227"/>
      <c r="J25" s="227"/>
      <c r="K25" s="227"/>
      <c r="L25" s="231"/>
      <c r="M25" s="232" t="s">
        <v>4</v>
      </c>
      <c r="N25" s="237"/>
      <c r="O25" s="237"/>
      <c r="P25" s="237"/>
      <c r="Q25" s="237"/>
      <c r="R25" s="227"/>
      <c r="S25" s="227"/>
    </row>
    <row r="26" spans="1:19" x14ac:dyDescent="0.25">
      <c r="C26" s="227"/>
      <c r="D26" s="227"/>
      <c r="E26" s="227"/>
      <c r="F26" s="112" t="s">
        <v>53</v>
      </c>
      <c r="G26" s="112" t="s">
        <v>54</v>
      </c>
      <c r="H26" s="112" t="s">
        <v>101</v>
      </c>
      <c r="I26" s="112" t="s">
        <v>102</v>
      </c>
      <c r="J26" s="112" t="s">
        <v>103</v>
      </c>
      <c r="K26" s="112" t="s">
        <v>104</v>
      </c>
      <c r="L26" s="113" t="s">
        <v>5</v>
      </c>
      <c r="M26" s="114" t="s">
        <v>53</v>
      </c>
      <c r="N26" s="122" t="s">
        <v>54</v>
      </c>
      <c r="O26" s="122" t="s">
        <v>101</v>
      </c>
      <c r="P26" s="122" t="s">
        <v>102</v>
      </c>
      <c r="Q26" s="122" t="s">
        <v>103</v>
      </c>
      <c r="R26" s="112" t="s">
        <v>104</v>
      </c>
      <c r="S26" s="112" t="s">
        <v>5</v>
      </c>
    </row>
    <row r="27" spans="1:19" x14ac:dyDescent="0.25">
      <c r="C27" s="229" t="s">
        <v>6</v>
      </c>
      <c r="D27" s="3">
        <v>4</v>
      </c>
      <c r="E27" s="4" t="s">
        <v>7</v>
      </c>
      <c r="F27" s="19">
        <v>18</v>
      </c>
      <c r="G27" s="19">
        <v>28</v>
      </c>
      <c r="H27" s="19">
        <v>15</v>
      </c>
      <c r="I27" s="19">
        <v>6</v>
      </c>
      <c r="J27" s="19">
        <v>2</v>
      </c>
      <c r="K27" s="19">
        <v>0</v>
      </c>
      <c r="L27" s="46">
        <f>SUM(F27:K27)</f>
        <v>69</v>
      </c>
      <c r="M27" s="47"/>
      <c r="N27" s="121"/>
      <c r="O27" s="121"/>
      <c r="P27" s="121"/>
      <c r="Q27" s="121"/>
      <c r="R27" s="19"/>
      <c r="S27" s="48">
        <f>SUM(M27:R27)</f>
        <v>0</v>
      </c>
    </row>
    <row r="28" spans="1:19" x14ac:dyDescent="0.25">
      <c r="C28" s="230"/>
      <c r="D28" s="3">
        <v>66</v>
      </c>
      <c r="E28" s="4" t="s">
        <v>8</v>
      </c>
      <c r="F28" s="19">
        <v>20</v>
      </c>
      <c r="G28" s="19">
        <v>17</v>
      </c>
      <c r="H28" s="19">
        <v>9</v>
      </c>
      <c r="I28" s="19">
        <v>1</v>
      </c>
      <c r="J28" s="19">
        <v>0</v>
      </c>
      <c r="K28" s="19">
        <v>1</v>
      </c>
      <c r="L28" s="46">
        <f t="shared" ref="L28:L56" si="0">SUM(F28:K28)</f>
        <v>48</v>
      </c>
      <c r="M28" s="47"/>
      <c r="N28" s="121"/>
      <c r="O28" s="121"/>
      <c r="P28" s="121"/>
      <c r="Q28" s="121"/>
      <c r="R28" s="19"/>
      <c r="S28" s="48">
        <f t="shared" ref="S28:S56" si="1">SUM(M28:R28)</f>
        <v>0</v>
      </c>
    </row>
    <row r="29" spans="1:19" x14ac:dyDescent="0.25">
      <c r="C29" s="230"/>
      <c r="D29" s="3">
        <v>68</v>
      </c>
      <c r="E29" s="4" t="s">
        <v>158</v>
      </c>
      <c r="F29" s="19">
        <v>16</v>
      </c>
      <c r="G29" s="19">
        <v>40</v>
      </c>
      <c r="H29" s="19">
        <v>14</v>
      </c>
      <c r="I29" s="19">
        <v>3</v>
      </c>
      <c r="J29" s="19">
        <v>1</v>
      </c>
      <c r="K29" s="19">
        <v>0</v>
      </c>
      <c r="L29" s="46">
        <f t="shared" si="0"/>
        <v>74</v>
      </c>
      <c r="M29" s="47">
        <v>16</v>
      </c>
      <c r="N29" s="121">
        <v>39</v>
      </c>
      <c r="O29" s="121">
        <v>22</v>
      </c>
      <c r="P29" s="121">
        <v>2</v>
      </c>
      <c r="Q29" s="121">
        <v>0</v>
      </c>
      <c r="R29" s="19">
        <v>0</v>
      </c>
      <c r="S29" s="48">
        <f t="shared" si="1"/>
        <v>79</v>
      </c>
    </row>
    <row r="30" spans="1:19" x14ac:dyDescent="0.25">
      <c r="C30" s="230"/>
      <c r="D30" s="3">
        <v>1</v>
      </c>
      <c r="E30" s="4" t="s">
        <v>9</v>
      </c>
      <c r="F30" s="19">
        <v>16</v>
      </c>
      <c r="G30" s="19">
        <v>37</v>
      </c>
      <c r="H30" s="19">
        <v>25</v>
      </c>
      <c r="I30" s="19">
        <v>8</v>
      </c>
      <c r="J30" s="19">
        <v>2</v>
      </c>
      <c r="K30" s="19">
        <v>0</v>
      </c>
      <c r="L30" s="46">
        <f t="shared" si="0"/>
        <v>88</v>
      </c>
      <c r="M30" s="47"/>
      <c r="N30" s="121"/>
      <c r="O30" s="121"/>
      <c r="P30" s="121"/>
      <c r="Q30" s="121"/>
      <c r="R30" s="19"/>
      <c r="S30" s="48">
        <f t="shared" si="1"/>
        <v>0</v>
      </c>
    </row>
    <row r="31" spans="1:19" x14ac:dyDescent="0.25">
      <c r="C31" s="226" t="s">
        <v>10</v>
      </c>
      <c r="D31" s="3">
        <v>27</v>
      </c>
      <c r="E31" s="4" t="s">
        <v>11</v>
      </c>
      <c r="F31" s="19">
        <v>18</v>
      </c>
      <c r="G31" s="19">
        <v>35</v>
      </c>
      <c r="H31" s="19">
        <v>17</v>
      </c>
      <c r="I31" s="19">
        <v>7</v>
      </c>
      <c r="J31" s="19">
        <v>0</v>
      </c>
      <c r="K31" s="19">
        <v>0</v>
      </c>
      <c r="L31" s="46">
        <f t="shared" si="0"/>
        <v>77</v>
      </c>
      <c r="M31" s="47">
        <v>23</v>
      </c>
      <c r="N31" s="121">
        <v>38</v>
      </c>
      <c r="O31" s="121">
        <v>14</v>
      </c>
      <c r="P31" s="121">
        <v>4</v>
      </c>
      <c r="Q31" s="121">
        <v>2</v>
      </c>
      <c r="R31" s="19">
        <v>0</v>
      </c>
      <c r="S31" s="48">
        <f t="shared" si="1"/>
        <v>81</v>
      </c>
    </row>
    <row r="32" spans="1:19" ht="25.5" x14ac:dyDescent="0.25">
      <c r="C32" s="226"/>
      <c r="D32" s="3" t="s">
        <v>12</v>
      </c>
      <c r="E32" s="4" t="s">
        <v>13</v>
      </c>
      <c r="F32" s="19">
        <v>18</v>
      </c>
      <c r="G32" s="19">
        <v>34</v>
      </c>
      <c r="H32" s="19">
        <v>15</v>
      </c>
      <c r="I32" s="19">
        <v>3</v>
      </c>
      <c r="J32" s="19">
        <v>1</v>
      </c>
      <c r="K32" s="19">
        <v>0</v>
      </c>
      <c r="L32" s="46">
        <f t="shared" si="0"/>
        <v>71</v>
      </c>
      <c r="M32" s="47">
        <v>16</v>
      </c>
      <c r="N32" s="121">
        <v>30</v>
      </c>
      <c r="O32" s="121">
        <v>15</v>
      </c>
      <c r="P32" s="121">
        <v>1</v>
      </c>
      <c r="Q32" s="121">
        <v>0</v>
      </c>
      <c r="R32" s="19">
        <v>1</v>
      </c>
      <c r="S32" s="48">
        <f t="shared" si="1"/>
        <v>63</v>
      </c>
    </row>
    <row r="33" spans="3:19" x14ac:dyDescent="0.25">
      <c r="C33" s="111" t="s">
        <v>15</v>
      </c>
      <c r="D33" s="3">
        <v>7</v>
      </c>
      <c r="E33" s="4" t="s">
        <v>16</v>
      </c>
      <c r="F33" s="19">
        <v>18</v>
      </c>
      <c r="G33" s="19">
        <v>25</v>
      </c>
      <c r="H33" s="19">
        <v>9</v>
      </c>
      <c r="I33" s="19">
        <v>1</v>
      </c>
      <c r="J33" s="19">
        <v>0</v>
      </c>
      <c r="K33" s="19">
        <v>0</v>
      </c>
      <c r="L33" s="46">
        <f t="shared" si="0"/>
        <v>53</v>
      </c>
      <c r="M33" s="47"/>
      <c r="N33" s="121"/>
      <c r="O33" s="121"/>
      <c r="P33" s="121"/>
      <c r="Q33" s="121"/>
      <c r="R33" s="19"/>
      <c r="S33" s="48">
        <f t="shared" si="1"/>
        <v>0</v>
      </c>
    </row>
    <row r="34" spans="3:19" x14ac:dyDescent="0.25">
      <c r="C34" s="226" t="s">
        <v>17</v>
      </c>
      <c r="D34" s="3">
        <v>6</v>
      </c>
      <c r="E34" s="4" t="s">
        <v>18</v>
      </c>
      <c r="F34" s="19">
        <v>24</v>
      </c>
      <c r="G34" s="19">
        <v>40</v>
      </c>
      <c r="H34" s="19">
        <v>7</v>
      </c>
      <c r="I34" s="19">
        <v>5</v>
      </c>
      <c r="J34" s="19">
        <v>1</v>
      </c>
      <c r="K34" s="19">
        <v>0</v>
      </c>
      <c r="L34" s="46">
        <f t="shared" si="0"/>
        <v>77</v>
      </c>
      <c r="M34" s="47">
        <v>19</v>
      </c>
      <c r="N34" s="121">
        <v>40</v>
      </c>
      <c r="O34" s="121">
        <v>21</v>
      </c>
      <c r="P34" s="121">
        <v>4</v>
      </c>
      <c r="Q34" s="121">
        <v>0</v>
      </c>
      <c r="R34" s="19">
        <v>0</v>
      </c>
      <c r="S34" s="48">
        <f t="shared" si="1"/>
        <v>84</v>
      </c>
    </row>
    <row r="35" spans="3:19" x14ac:dyDescent="0.25">
      <c r="C35" s="226"/>
      <c r="D35" s="3">
        <v>9</v>
      </c>
      <c r="E35" s="4" t="s">
        <v>20</v>
      </c>
      <c r="F35" s="19">
        <v>23</v>
      </c>
      <c r="G35" s="19">
        <v>32</v>
      </c>
      <c r="H35" s="19">
        <v>13</v>
      </c>
      <c r="I35" s="19">
        <v>3</v>
      </c>
      <c r="J35" s="19">
        <v>0</v>
      </c>
      <c r="K35" s="19">
        <v>0</v>
      </c>
      <c r="L35" s="46">
        <f t="shared" si="0"/>
        <v>71</v>
      </c>
      <c r="M35" s="47">
        <v>17</v>
      </c>
      <c r="N35" s="121">
        <v>39</v>
      </c>
      <c r="O35" s="121">
        <v>4</v>
      </c>
      <c r="P35" s="121">
        <v>2</v>
      </c>
      <c r="Q35" s="121">
        <v>0</v>
      </c>
      <c r="R35" s="19">
        <v>0</v>
      </c>
      <c r="S35" s="48">
        <f t="shared" si="1"/>
        <v>62</v>
      </c>
    </row>
    <row r="36" spans="3:19" x14ac:dyDescent="0.25">
      <c r="C36" s="226"/>
      <c r="D36" s="3">
        <v>21</v>
      </c>
      <c r="E36" s="4" t="s">
        <v>21</v>
      </c>
      <c r="F36" s="19">
        <v>18</v>
      </c>
      <c r="G36" s="19">
        <v>34</v>
      </c>
      <c r="H36" s="19">
        <v>10</v>
      </c>
      <c r="I36" s="19">
        <v>3</v>
      </c>
      <c r="J36" s="19">
        <v>0</v>
      </c>
      <c r="K36" s="19">
        <v>0</v>
      </c>
      <c r="L36" s="46">
        <f t="shared" si="0"/>
        <v>65</v>
      </c>
      <c r="M36" s="47">
        <v>14</v>
      </c>
      <c r="N36" s="121">
        <v>19</v>
      </c>
      <c r="O36" s="121">
        <v>3</v>
      </c>
      <c r="P36" s="121">
        <v>3</v>
      </c>
      <c r="Q36" s="121">
        <v>0</v>
      </c>
      <c r="R36" s="19">
        <v>0</v>
      </c>
      <c r="S36" s="48">
        <f t="shared" si="1"/>
        <v>39</v>
      </c>
    </row>
    <row r="37" spans="3:19" x14ac:dyDescent="0.25">
      <c r="C37" s="226"/>
      <c r="D37" s="3">
        <v>33</v>
      </c>
      <c r="E37" s="4" t="s">
        <v>22</v>
      </c>
      <c r="F37" s="19">
        <v>30</v>
      </c>
      <c r="G37" s="19">
        <v>51</v>
      </c>
      <c r="H37" s="19">
        <v>26</v>
      </c>
      <c r="I37" s="19">
        <v>4</v>
      </c>
      <c r="J37" s="19">
        <v>0</v>
      </c>
      <c r="K37" s="19">
        <v>0</v>
      </c>
      <c r="L37" s="46">
        <f t="shared" si="0"/>
        <v>111</v>
      </c>
      <c r="M37" s="47">
        <v>46</v>
      </c>
      <c r="N37" s="121">
        <v>51</v>
      </c>
      <c r="O37" s="121">
        <v>13</v>
      </c>
      <c r="P37" s="121">
        <v>1</v>
      </c>
      <c r="Q37" s="121">
        <v>0</v>
      </c>
      <c r="R37" s="19">
        <v>0</v>
      </c>
      <c r="S37" s="48">
        <f t="shared" si="1"/>
        <v>111</v>
      </c>
    </row>
    <row r="38" spans="3:19" x14ac:dyDescent="0.25">
      <c r="C38" s="226" t="s">
        <v>25</v>
      </c>
      <c r="D38" s="3">
        <v>32</v>
      </c>
      <c r="E38" s="4" t="s">
        <v>26</v>
      </c>
      <c r="F38" s="19">
        <v>19</v>
      </c>
      <c r="G38" s="19">
        <v>39</v>
      </c>
      <c r="H38" s="19">
        <v>17</v>
      </c>
      <c r="I38" s="19">
        <v>9</v>
      </c>
      <c r="J38" s="19">
        <v>0</v>
      </c>
      <c r="K38" s="19">
        <v>0</v>
      </c>
      <c r="L38" s="46">
        <f t="shared" si="0"/>
        <v>84</v>
      </c>
      <c r="M38" s="47">
        <v>17</v>
      </c>
      <c r="N38" s="121">
        <v>46</v>
      </c>
      <c r="O38" s="121">
        <v>17</v>
      </c>
      <c r="P38" s="121">
        <v>0</v>
      </c>
      <c r="Q38" s="121">
        <v>1</v>
      </c>
      <c r="R38" s="19">
        <v>1</v>
      </c>
      <c r="S38" s="48">
        <f t="shared" si="1"/>
        <v>82</v>
      </c>
    </row>
    <row r="39" spans="3:19" x14ac:dyDescent="0.25">
      <c r="C39" s="226"/>
      <c r="D39" s="3">
        <v>31</v>
      </c>
      <c r="E39" s="4" t="s">
        <v>28</v>
      </c>
      <c r="F39" s="19">
        <v>13</v>
      </c>
      <c r="G39" s="19">
        <v>24</v>
      </c>
      <c r="H39" s="19">
        <v>5</v>
      </c>
      <c r="I39" s="19">
        <v>10</v>
      </c>
      <c r="J39" s="19">
        <v>7</v>
      </c>
      <c r="K39" s="19">
        <v>3</v>
      </c>
      <c r="L39" s="46">
        <f t="shared" si="0"/>
        <v>62</v>
      </c>
      <c r="M39" s="47">
        <v>8</v>
      </c>
      <c r="N39" s="121">
        <v>23</v>
      </c>
      <c r="O39" s="121">
        <v>14</v>
      </c>
      <c r="P39" s="121">
        <v>7</v>
      </c>
      <c r="Q39" s="121">
        <v>1</v>
      </c>
      <c r="R39" s="19">
        <v>3</v>
      </c>
      <c r="S39" s="48">
        <f t="shared" si="1"/>
        <v>56</v>
      </c>
    </row>
    <row r="40" spans="3:19" x14ac:dyDescent="0.25">
      <c r="C40" s="226"/>
      <c r="D40" s="3">
        <v>92</v>
      </c>
      <c r="E40" s="4" t="s">
        <v>29</v>
      </c>
      <c r="F40" s="19">
        <v>5</v>
      </c>
      <c r="G40" s="19">
        <v>11</v>
      </c>
      <c r="H40" s="19">
        <v>11</v>
      </c>
      <c r="I40" s="19">
        <v>19</v>
      </c>
      <c r="J40" s="19">
        <v>5</v>
      </c>
      <c r="K40" s="19">
        <v>2</v>
      </c>
      <c r="L40" s="46">
        <f t="shared" si="0"/>
        <v>53</v>
      </c>
      <c r="M40" s="47">
        <v>2</v>
      </c>
      <c r="N40" s="121">
        <v>11</v>
      </c>
      <c r="O40" s="121">
        <v>12</v>
      </c>
      <c r="P40" s="121">
        <v>15</v>
      </c>
      <c r="Q40" s="121">
        <v>6</v>
      </c>
      <c r="R40" s="19">
        <v>5</v>
      </c>
      <c r="S40" s="48">
        <f t="shared" si="1"/>
        <v>51</v>
      </c>
    </row>
    <row r="41" spans="3:19" x14ac:dyDescent="0.25">
      <c r="C41" s="226"/>
      <c r="D41" s="3">
        <v>99</v>
      </c>
      <c r="E41" s="4" t="s">
        <v>30</v>
      </c>
      <c r="F41" s="19">
        <v>6</v>
      </c>
      <c r="G41" s="19">
        <v>16</v>
      </c>
      <c r="H41" s="19">
        <v>10</v>
      </c>
      <c r="I41" s="19">
        <v>9</v>
      </c>
      <c r="J41" s="19">
        <v>1</v>
      </c>
      <c r="K41" s="19">
        <v>0</v>
      </c>
      <c r="L41" s="46">
        <f t="shared" si="0"/>
        <v>42</v>
      </c>
      <c r="M41" s="47">
        <v>2</v>
      </c>
      <c r="N41" s="121">
        <v>23</v>
      </c>
      <c r="O41" s="121">
        <v>10</v>
      </c>
      <c r="P41" s="121">
        <v>5</v>
      </c>
      <c r="Q41" s="121">
        <v>0</v>
      </c>
      <c r="R41" s="19">
        <v>0</v>
      </c>
      <c r="S41" s="48">
        <f t="shared" si="1"/>
        <v>40</v>
      </c>
    </row>
    <row r="42" spans="3:19" x14ac:dyDescent="0.25">
      <c r="C42" s="226" t="s">
        <v>31</v>
      </c>
      <c r="D42" s="3">
        <v>13</v>
      </c>
      <c r="E42" s="4" t="s">
        <v>31</v>
      </c>
      <c r="F42" s="19">
        <v>14</v>
      </c>
      <c r="G42" s="19">
        <v>32</v>
      </c>
      <c r="H42" s="19">
        <v>22</v>
      </c>
      <c r="I42" s="19">
        <v>17</v>
      </c>
      <c r="J42" s="19">
        <v>1</v>
      </c>
      <c r="K42" s="19">
        <v>0</v>
      </c>
      <c r="L42" s="46">
        <f t="shared" si="0"/>
        <v>86</v>
      </c>
      <c r="M42" s="47">
        <v>18</v>
      </c>
      <c r="N42" s="121">
        <v>35</v>
      </c>
      <c r="O42" s="121">
        <v>21</v>
      </c>
      <c r="P42" s="121">
        <v>10</v>
      </c>
      <c r="Q42" s="121">
        <v>6</v>
      </c>
      <c r="R42" s="19">
        <v>1</v>
      </c>
      <c r="S42" s="48">
        <f t="shared" si="1"/>
        <v>91</v>
      </c>
    </row>
    <row r="43" spans="3:19" x14ac:dyDescent="0.25">
      <c r="C43" s="226"/>
      <c r="D43" s="3">
        <v>38</v>
      </c>
      <c r="E43" s="4" t="s">
        <v>32</v>
      </c>
      <c r="F43" s="19">
        <v>10</v>
      </c>
      <c r="G43" s="19">
        <v>42</v>
      </c>
      <c r="H43" s="19">
        <v>31</v>
      </c>
      <c r="I43" s="19">
        <v>21</v>
      </c>
      <c r="J43" s="19">
        <v>7</v>
      </c>
      <c r="K43" s="19">
        <v>2</v>
      </c>
      <c r="L43" s="46">
        <f t="shared" si="0"/>
        <v>113</v>
      </c>
      <c r="M43" s="47">
        <v>6</v>
      </c>
      <c r="N43" s="121">
        <v>42</v>
      </c>
      <c r="O43" s="121">
        <v>30</v>
      </c>
      <c r="P43" s="121">
        <v>21</v>
      </c>
      <c r="Q43" s="121">
        <v>2</v>
      </c>
      <c r="R43" s="19">
        <v>1</v>
      </c>
      <c r="S43" s="48">
        <f t="shared" si="1"/>
        <v>102</v>
      </c>
    </row>
    <row r="44" spans="3:19" x14ac:dyDescent="0.25">
      <c r="C44" s="111" t="s">
        <v>33</v>
      </c>
      <c r="D44" s="3">
        <v>14</v>
      </c>
      <c r="E44" s="4" t="s">
        <v>33</v>
      </c>
      <c r="F44" s="19">
        <v>9</v>
      </c>
      <c r="G44" s="19">
        <v>40</v>
      </c>
      <c r="H44" s="19">
        <v>17</v>
      </c>
      <c r="I44" s="19">
        <v>11</v>
      </c>
      <c r="J44" s="19">
        <v>5</v>
      </c>
      <c r="K44" s="19">
        <v>0</v>
      </c>
      <c r="L44" s="46">
        <f t="shared" si="0"/>
        <v>82</v>
      </c>
      <c r="M44" s="47">
        <v>18</v>
      </c>
      <c r="N44" s="121">
        <v>39</v>
      </c>
      <c r="O44" s="121">
        <v>14</v>
      </c>
      <c r="P44" s="121">
        <v>6</v>
      </c>
      <c r="Q44" s="121">
        <v>5</v>
      </c>
      <c r="R44" s="19">
        <v>2</v>
      </c>
      <c r="S44" s="48">
        <f t="shared" si="1"/>
        <v>84</v>
      </c>
    </row>
    <row r="45" spans="3:19" x14ac:dyDescent="0.25">
      <c r="C45" s="226" t="s">
        <v>34</v>
      </c>
      <c r="D45" s="3">
        <v>28</v>
      </c>
      <c r="E45" s="4" t="s">
        <v>35</v>
      </c>
      <c r="F45" s="19">
        <v>19</v>
      </c>
      <c r="G45" s="19">
        <v>33</v>
      </c>
      <c r="H45" s="19">
        <v>19</v>
      </c>
      <c r="I45" s="19">
        <v>10</v>
      </c>
      <c r="J45" s="19">
        <v>3</v>
      </c>
      <c r="K45" s="19">
        <v>0</v>
      </c>
      <c r="L45" s="46">
        <f t="shared" si="0"/>
        <v>84</v>
      </c>
      <c r="M45" s="47">
        <v>26</v>
      </c>
      <c r="N45" s="121">
        <v>37</v>
      </c>
      <c r="O45" s="121">
        <v>14</v>
      </c>
      <c r="P45" s="121">
        <v>3</v>
      </c>
      <c r="Q45" s="121">
        <v>2</v>
      </c>
      <c r="R45" s="19">
        <v>1</v>
      </c>
      <c r="S45" s="48">
        <f t="shared" si="1"/>
        <v>83</v>
      </c>
    </row>
    <row r="46" spans="3:19" x14ac:dyDescent="0.25">
      <c r="C46" s="226"/>
      <c r="D46" s="3">
        <v>37</v>
      </c>
      <c r="E46" s="4" t="s">
        <v>36</v>
      </c>
      <c r="F46" s="19">
        <v>7</v>
      </c>
      <c r="G46" s="19">
        <v>27</v>
      </c>
      <c r="H46" s="19">
        <v>19</v>
      </c>
      <c r="I46" s="19">
        <v>16</v>
      </c>
      <c r="J46" s="19">
        <v>3</v>
      </c>
      <c r="K46" s="19">
        <v>2</v>
      </c>
      <c r="L46" s="46">
        <f t="shared" si="0"/>
        <v>74</v>
      </c>
      <c r="M46" s="47">
        <v>5</v>
      </c>
      <c r="N46" s="121">
        <v>21</v>
      </c>
      <c r="O46" s="121">
        <v>15</v>
      </c>
      <c r="P46" s="121">
        <v>18</v>
      </c>
      <c r="Q46" s="121">
        <v>2</v>
      </c>
      <c r="R46" s="19">
        <v>0</v>
      </c>
      <c r="S46" s="48">
        <f t="shared" si="1"/>
        <v>61</v>
      </c>
    </row>
    <row r="47" spans="3:19" x14ac:dyDescent="0.25">
      <c r="C47" s="226"/>
      <c r="D47" s="3">
        <v>12</v>
      </c>
      <c r="E47" s="4" t="s">
        <v>37</v>
      </c>
      <c r="F47" s="19">
        <v>17</v>
      </c>
      <c r="G47" s="19">
        <v>27</v>
      </c>
      <c r="H47" s="19">
        <v>30</v>
      </c>
      <c r="I47" s="19">
        <v>7</v>
      </c>
      <c r="J47" s="19">
        <v>3</v>
      </c>
      <c r="K47" s="19">
        <v>1</v>
      </c>
      <c r="L47" s="46">
        <f t="shared" si="0"/>
        <v>85</v>
      </c>
      <c r="M47" s="47">
        <v>31</v>
      </c>
      <c r="N47" s="121">
        <v>40</v>
      </c>
      <c r="O47" s="121">
        <v>16</v>
      </c>
      <c r="P47" s="121">
        <v>10</v>
      </c>
      <c r="Q47" s="121">
        <v>1</v>
      </c>
      <c r="R47" s="19">
        <v>0</v>
      </c>
      <c r="S47" s="48">
        <f t="shared" si="1"/>
        <v>98</v>
      </c>
    </row>
    <row r="48" spans="3:19" x14ac:dyDescent="0.25">
      <c r="C48" s="226"/>
      <c r="D48" s="3">
        <v>36</v>
      </c>
      <c r="E48" s="4" t="s">
        <v>38</v>
      </c>
      <c r="F48" s="19">
        <v>5</v>
      </c>
      <c r="G48" s="19">
        <v>21</v>
      </c>
      <c r="H48" s="19">
        <v>14</v>
      </c>
      <c r="I48" s="19">
        <v>21</v>
      </c>
      <c r="J48" s="19">
        <v>3</v>
      </c>
      <c r="K48" s="19">
        <v>1</v>
      </c>
      <c r="L48" s="46">
        <f t="shared" si="0"/>
        <v>65</v>
      </c>
      <c r="M48" s="47">
        <v>3</v>
      </c>
      <c r="N48" s="121">
        <v>20</v>
      </c>
      <c r="O48" s="121">
        <v>9</v>
      </c>
      <c r="P48" s="121">
        <v>11</v>
      </c>
      <c r="Q48" s="121">
        <v>3</v>
      </c>
      <c r="R48" s="19">
        <v>0</v>
      </c>
      <c r="S48" s="48">
        <f t="shared" si="1"/>
        <v>46</v>
      </c>
    </row>
    <row r="49" spans="3:19" x14ac:dyDescent="0.25">
      <c r="C49" s="226"/>
      <c r="D49" s="3">
        <v>34</v>
      </c>
      <c r="E49" s="4" t="s">
        <v>39</v>
      </c>
      <c r="F49" s="19">
        <v>14</v>
      </c>
      <c r="G49" s="19">
        <v>42</v>
      </c>
      <c r="H49" s="19">
        <v>22</v>
      </c>
      <c r="I49" s="19">
        <v>6</v>
      </c>
      <c r="J49" s="19">
        <v>2</v>
      </c>
      <c r="K49" s="19">
        <v>0</v>
      </c>
      <c r="L49" s="46">
        <f t="shared" si="0"/>
        <v>86</v>
      </c>
      <c r="M49" s="47"/>
      <c r="N49" s="121"/>
      <c r="O49" s="121"/>
      <c r="P49" s="121"/>
      <c r="Q49" s="121"/>
      <c r="R49" s="19"/>
      <c r="S49" s="48">
        <f t="shared" si="1"/>
        <v>0</v>
      </c>
    </row>
    <row r="50" spans="3:19" x14ac:dyDescent="0.25">
      <c r="C50" s="226" t="s">
        <v>40</v>
      </c>
      <c r="D50" s="3">
        <v>53</v>
      </c>
      <c r="E50" s="4" t="s">
        <v>41</v>
      </c>
      <c r="F50" s="19">
        <v>3</v>
      </c>
      <c r="G50" s="19">
        <v>5</v>
      </c>
      <c r="H50" s="19">
        <v>8</v>
      </c>
      <c r="I50" s="19">
        <v>2</v>
      </c>
      <c r="J50" s="19">
        <v>1</v>
      </c>
      <c r="K50" s="19">
        <v>0</v>
      </c>
      <c r="L50" s="46">
        <f t="shared" si="0"/>
        <v>19</v>
      </c>
      <c r="M50" s="47">
        <v>5</v>
      </c>
      <c r="N50" s="121">
        <v>4</v>
      </c>
      <c r="O50" s="121">
        <v>11</v>
      </c>
      <c r="P50" s="121">
        <v>6</v>
      </c>
      <c r="Q50" s="121">
        <v>0</v>
      </c>
      <c r="R50" s="19">
        <v>0</v>
      </c>
      <c r="S50" s="48">
        <f t="shared" si="1"/>
        <v>26</v>
      </c>
    </row>
    <row r="51" spans="3:19" x14ac:dyDescent="0.25">
      <c r="C51" s="226"/>
      <c r="D51" s="3">
        <v>16</v>
      </c>
      <c r="E51" s="4" t="s">
        <v>42</v>
      </c>
      <c r="F51" s="19"/>
      <c r="G51" s="19"/>
      <c r="H51" s="19"/>
      <c r="I51" s="19"/>
      <c r="J51" s="19"/>
      <c r="K51" s="19"/>
      <c r="L51" s="46">
        <f t="shared" si="0"/>
        <v>0</v>
      </c>
      <c r="M51" s="47">
        <v>19</v>
      </c>
      <c r="N51" s="121">
        <v>38</v>
      </c>
      <c r="O51" s="121">
        <v>14</v>
      </c>
      <c r="P51" s="121">
        <v>3</v>
      </c>
      <c r="Q51" s="121">
        <v>1</v>
      </c>
      <c r="R51" s="19">
        <v>0</v>
      </c>
      <c r="S51" s="48">
        <f t="shared" si="1"/>
        <v>75</v>
      </c>
    </row>
    <row r="52" spans="3:19" ht="25.5" x14ac:dyDescent="0.25">
      <c r="C52" s="226"/>
      <c r="D52" s="3">
        <v>86</v>
      </c>
      <c r="E52" s="4" t="s">
        <v>43</v>
      </c>
      <c r="F52" s="19">
        <v>6</v>
      </c>
      <c r="G52" s="19">
        <v>26</v>
      </c>
      <c r="H52" s="19">
        <v>23</v>
      </c>
      <c r="I52" s="19">
        <v>19</v>
      </c>
      <c r="J52" s="19">
        <v>3</v>
      </c>
      <c r="K52" s="19">
        <v>0</v>
      </c>
      <c r="L52" s="46">
        <f t="shared" si="0"/>
        <v>77</v>
      </c>
      <c r="M52" s="47">
        <v>10</v>
      </c>
      <c r="N52" s="121">
        <v>30</v>
      </c>
      <c r="O52" s="121">
        <v>17</v>
      </c>
      <c r="P52" s="121">
        <v>19</v>
      </c>
      <c r="Q52" s="121">
        <v>3</v>
      </c>
      <c r="R52" s="19">
        <v>1</v>
      </c>
      <c r="S52" s="48">
        <f t="shared" si="1"/>
        <v>80</v>
      </c>
    </row>
    <row r="53" spans="3:19" x14ac:dyDescent="0.25">
      <c r="C53" s="226"/>
      <c r="D53" s="3">
        <v>22</v>
      </c>
      <c r="E53" s="4" t="s">
        <v>47</v>
      </c>
      <c r="F53" s="19">
        <v>26</v>
      </c>
      <c r="G53" s="19">
        <v>43</v>
      </c>
      <c r="H53" s="19">
        <v>15</v>
      </c>
      <c r="I53" s="19">
        <v>2</v>
      </c>
      <c r="J53" s="19">
        <v>0</v>
      </c>
      <c r="K53" s="19">
        <v>0</v>
      </c>
      <c r="L53" s="46">
        <f t="shared" si="0"/>
        <v>86</v>
      </c>
      <c r="M53" s="47">
        <v>24</v>
      </c>
      <c r="N53" s="121">
        <v>42</v>
      </c>
      <c r="O53" s="121">
        <v>13</v>
      </c>
      <c r="P53" s="121">
        <v>3</v>
      </c>
      <c r="Q53" s="121">
        <v>0</v>
      </c>
      <c r="R53" s="19">
        <v>0</v>
      </c>
      <c r="S53" s="48">
        <f t="shared" si="1"/>
        <v>82</v>
      </c>
    </row>
    <row r="54" spans="3:19" x14ac:dyDescent="0.25">
      <c r="C54" s="226"/>
      <c r="D54" s="3">
        <v>23</v>
      </c>
      <c r="E54" s="4" t="s">
        <v>48</v>
      </c>
      <c r="F54" s="19">
        <v>24</v>
      </c>
      <c r="G54" s="19">
        <v>37</v>
      </c>
      <c r="H54" s="19">
        <v>19</v>
      </c>
      <c r="I54" s="19">
        <v>9</v>
      </c>
      <c r="J54" s="19">
        <v>1</v>
      </c>
      <c r="K54" s="19">
        <v>0</v>
      </c>
      <c r="L54" s="46">
        <f t="shared" si="0"/>
        <v>90</v>
      </c>
      <c r="M54" s="47">
        <v>22</v>
      </c>
      <c r="N54" s="121">
        <v>40</v>
      </c>
      <c r="O54" s="121">
        <v>22</v>
      </c>
      <c r="P54" s="121">
        <v>4</v>
      </c>
      <c r="Q54" s="121">
        <v>0</v>
      </c>
      <c r="R54" s="19">
        <v>0</v>
      </c>
      <c r="S54" s="48">
        <f t="shared" si="1"/>
        <v>88</v>
      </c>
    </row>
    <row r="55" spans="3:19" x14ac:dyDescent="0.25">
      <c r="C55" s="226"/>
      <c r="D55" s="3">
        <v>24</v>
      </c>
      <c r="E55" s="4" t="s">
        <v>51</v>
      </c>
      <c r="F55" s="19">
        <v>20</v>
      </c>
      <c r="G55" s="19">
        <v>37</v>
      </c>
      <c r="H55" s="19">
        <v>21</v>
      </c>
      <c r="I55" s="19">
        <v>4</v>
      </c>
      <c r="J55" s="19">
        <v>1</v>
      </c>
      <c r="K55" s="19">
        <v>0</v>
      </c>
      <c r="L55" s="46">
        <f t="shared" si="0"/>
        <v>83</v>
      </c>
      <c r="M55" s="47">
        <v>19</v>
      </c>
      <c r="N55" s="121">
        <v>42</v>
      </c>
      <c r="O55" s="121">
        <v>21</v>
      </c>
      <c r="P55" s="121">
        <v>5</v>
      </c>
      <c r="Q55" s="121">
        <v>0</v>
      </c>
      <c r="R55" s="19">
        <v>0</v>
      </c>
      <c r="S55" s="48">
        <f t="shared" si="1"/>
        <v>87</v>
      </c>
    </row>
    <row r="56" spans="3:19" x14ac:dyDescent="0.25">
      <c r="C56" s="226"/>
      <c r="D56" s="3">
        <v>25</v>
      </c>
      <c r="E56" s="4" t="s">
        <v>52</v>
      </c>
      <c r="F56" s="19">
        <v>11</v>
      </c>
      <c r="G56" s="19">
        <v>40</v>
      </c>
      <c r="H56" s="19">
        <v>23</v>
      </c>
      <c r="I56" s="19">
        <v>5</v>
      </c>
      <c r="J56" s="19">
        <v>1</v>
      </c>
      <c r="K56" s="19">
        <v>0</v>
      </c>
      <c r="L56" s="46">
        <f t="shared" si="0"/>
        <v>80</v>
      </c>
      <c r="M56" s="47"/>
      <c r="N56" s="121"/>
      <c r="O56" s="121"/>
      <c r="P56" s="121"/>
      <c r="Q56" s="121"/>
      <c r="R56" s="19"/>
      <c r="S56" s="48">
        <f t="shared" si="1"/>
        <v>0</v>
      </c>
    </row>
    <row r="57" spans="3:19" x14ac:dyDescent="0.25">
      <c r="C57" s="227" t="s">
        <v>5</v>
      </c>
      <c r="D57" s="227"/>
      <c r="E57" s="227"/>
      <c r="F57" s="52">
        <f t="shared" ref="F57:K57" si="2">SUM(F27:F56)</f>
        <v>447</v>
      </c>
      <c r="G57" s="52">
        <f t="shared" si="2"/>
        <v>915</v>
      </c>
      <c r="H57" s="52">
        <f t="shared" si="2"/>
        <v>486</v>
      </c>
      <c r="I57" s="52">
        <f t="shared" si="2"/>
        <v>241</v>
      </c>
      <c r="J57" s="52">
        <f t="shared" si="2"/>
        <v>54</v>
      </c>
      <c r="K57" s="52">
        <f t="shared" si="2"/>
        <v>12</v>
      </c>
      <c r="L57" s="53">
        <f t="shared" ref="L57:S57" si="3">SUM(L27:L56)</f>
        <v>2155</v>
      </c>
      <c r="M57" s="54">
        <f t="shared" si="3"/>
        <v>386</v>
      </c>
      <c r="N57" s="52">
        <f t="shared" si="3"/>
        <v>789</v>
      </c>
      <c r="O57" s="52">
        <f t="shared" si="3"/>
        <v>362</v>
      </c>
      <c r="P57" s="52">
        <f t="shared" si="3"/>
        <v>163</v>
      </c>
      <c r="Q57" s="52">
        <f t="shared" si="3"/>
        <v>35</v>
      </c>
      <c r="R57" s="52">
        <f t="shared" si="3"/>
        <v>16</v>
      </c>
      <c r="S57" s="52">
        <f t="shared" si="3"/>
        <v>1751</v>
      </c>
    </row>
    <row r="58" spans="3:19" x14ac:dyDescent="0.2">
      <c r="F58" s="69"/>
      <c r="G58" s="69"/>
      <c r="H58" s="69"/>
      <c r="I58" s="69"/>
      <c r="J58" s="69"/>
      <c r="K58" s="69"/>
      <c r="L58" s="68"/>
      <c r="M58" s="69"/>
      <c r="N58" s="69"/>
      <c r="O58" s="69"/>
      <c r="P58" s="69"/>
      <c r="Q58" s="69"/>
      <c r="R58" s="69"/>
    </row>
    <row r="59" spans="3:19" x14ac:dyDescent="0.25">
      <c r="C59" s="1" t="s">
        <v>168</v>
      </c>
      <c r="F59" s="70"/>
      <c r="M59" s="68"/>
    </row>
    <row r="60" spans="3:19" x14ac:dyDescent="0.25"/>
    <row r="61" spans="3:19" hidden="1" x14ac:dyDescent="0.25"/>
    <row r="62" spans="3:19" hidden="1" x14ac:dyDescent="0.25"/>
    <row r="63" spans="3:19" hidden="1" x14ac:dyDescent="0.25"/>
    <row r="64" spans="3:19" hidden="1" x14ac:dyDescent="0.25"/>
    <row r="65" hidden="1" x14ac:dyDescent="0.25"/>
    <row r="66" hidden="1" x14ac:dyDescent="0.25"/>
  </sheetData>
  <sheetProtection password="CD78" sheet="1" objects="1" scenarios="1"/>
  <mergeCells count="16">
    <mergeCell ref="C50:C56"/>
    <mergeCell ref="C57:E57"/>
    <mergeCell ref="C31:C32"/>
    <mergeCell ref="C34:C37"/>
    <mergeCell ref="C38:C41"/>
    <mergeCell ref="C42:C43"/>
    <mergeCell ref="C45:C49"/>
    <mergeCell ref="B1:S1"/>
    <mergeCell ref="N5:P7"/>
    <mergeCell ref="C27:C30"/>
    <mergeCell ref="C23:S23"/>
    <mergeCell ref="C25:C26"/>
    <mergeCell ref="D25:D26"/>
    <mergeCell ref="E25:E26"/>
    <mergeCell ref="F25:L25"/>
    <mergeCell ref="M25:S25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Drop Down 1">
              <controlPr defaultSize="0" autoLine="0" autoPict="0">
                <anchor>
                  <from>
                    <xdr:col>2</xdr:col>
                    <xdr:colOff>38100</xdr:colOff>
                    <xdr:row>3</xdr:row>
                    <xdr:rowOff>28575</xdr:rowOff>
                  </from>
                  <to>
                    <xdr:col>4</xdr:col>
                    <xdr:colOff>2533650</xdr:colOff>
                    <xdr:row>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>
    <tabColor rgb="FF92D050"/>
  </sheetPr>
  <dimension ref="A1:M59"/>
  <sheetViews>
    <sheetView showGridLines="0"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"/>
  <cols>
    <col min="1" max="1" width="25.7109375" style="71" customWidth="1"/>
    <col min="2" max="2" width="10.7109375" style="72" customWidth="1"/>
    <col min="3" max="3" width="24.7109375" style="10" customWidth="1"/>
    <col min="4" max="4" width="4.42578125" style="10" hidden="1" customWidth="1"/>
    <col min="5" max="5" width="51.7109375" style="10" customWidth="1"/>
    <col min="6" max="7" width="8.7109375" style="10" customWidth="1"/>
    <col min="8" max="8" width="6.7109375" style="10" customWidth="1"/>
    <col min="9" max="10" width="8.7109375" style="10" customWidth="1"/>
    <col min="11" max="11" width="6.7109375" style="10" customWidth="1"/>
    <col min="12" max="12" width="10.7109375" style="10" customWidth="1"/>
    <col min="13" max="13" width="0" style="10" hidden="1" customWidth="1"/>
    <col min="14" max="16384" width="11.42578125" style="10" hidden="1"/>
  </cols>
  <sheetData>
    <row r="1" spans="2:12" s="61" customFormat="1" ht="26.25" x14ac:dyDescent="0.25">
      <c r="B1" s="234" t="s">
        <v>170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2:12" x14ac:dyDescent="0.2"/>
    <row r="3" spans="2:12" ht="15.75" x14ac:dyDescent="0.25">
      <c r="C3" s="73" t="s">
        <v>160</v>
      </c>
    </row>
    <row r="4" spans="2:12" x14ac:dyDescent="0.2">
      <c r="D4" s="74"/>
      <c r="E4" s="74"/>
      <c r="F4" s="74"/>
      <c r="G4" s="74"/>
      <c r="H4" s="74"/>
      <c r="I4" s="74"/>
      <c r="J4" s="74"/>
      <c r="K4" s="74"/>
    </row>
    <row r="5" spans="2:12" x14ac:dyDescent="0.2">
      <c r="G5" s="123">
        <v>1</v>
      </c>
      <c r="H5" s="124" t="str">
        <f>VLOOKUP(G5,CONVENCIONES!A29:B58,2,FALSE)</f>
        <v>Administración del Medio Ambiente</v>
      </c>
    </row>
    <row r="6" spans="2:12" x14ac:dyDescent="0.2"/>
    <row r="7" spans="2:12" x14ac:dyDescent="0.2"/>
    <row r="8" spans="2:12" x14ac:dyDescent="0.2"/>
    <row r="9" spans="2:12" x14ac:dyDescent="0.2"/>
    <row r="10" spans="2:12" x14ac:dyDescent="0.2"/>
    <row r="11" spans="2:12" x14ac:dyDescent="0.2"/>
    <row r="12" spans="2:12" x14ac:dyDescent="0.2"/>
    <row r="13" spans="2:12" x14ac:dyDescent="0.2"/>
    <row r="14" spans="2:12" x14ac:dyDescent="0.2"/>
    <row r="15" spans="2:12" x14ac:dyDescent="0.2"/>
    <row r="16" spans="2:12" x14ac:dyDescent="0.2"/>
    <row r="17" spans="3:11" x14ac:dyDescent="0.2"/>
    <row r="18" spans="3:11" x14ac:dyDescent="0.2"/>
    <row r="19" spans="3:11" x14ac:dyDescent="0.2"/>
    <row r="20" spans="3:11" x14ac:dyDescent="0.2"/>
    <row r="21" spans="3:11" x14ac:dyDescent="0.2"/>
    <row r="22" spans="3:11" x14ac:dyDescent="0.2">
      <c r="E22" s="125" t="s">
        <v>99</v>
      </c>
      <c r="F22" s="126">
        <f>VLOOKUP($H$5,$E$26:$J$55,2,0)</f>
        <v>68</v>
      </c>
      <c r="G22" s="126">
        <f>VLOOKUP($H$5,$E$26:$J$55,3,0)</f>
        <v>9</v>
      </c>
    </row>
    <row r="23" spans="3:11" x14ac:dyDescent="0.2">
      <c r="E23" s="125" t="s">
        <v>100</v>
      </c>
      <c r="F23" s="126">
        <f>VLOOKUP($H$5,$E$26:$J$55,5,0)</f>
        <v>70</v>
      </c>
      <c r="G23" s="126">
        <f>VLOOKUP($H$5,$E$26:$J$55,6,0)</f>
        <v>11</v>
      </c>
    </row>
    <row r="24" spans="3:11" x14ac:dyDescent="0.2">
      <c r="C24" s="227" t="s">
        <v>0</v>
      </c>
      <c r="D24" s="227" t="s">
        <v>1</v>
      </c>
      <c r="E24" s="227" t="s">
        <v>2</v>
      </c>
      <c r="F24" s="227" t="s">
        <v>3</v>
      </c>
      <c r="G24" s="227"/>
      <c r="H24" s="231"/>
      <c r="I24" s="232" t="s">
        <v>4</v>
      </c>
      <c r="J24" s="227"/>
      <c r="K24" s="227"/>
    </row>
    <row r="25" spans="3:11" x14ac:dyDescent="0.2">
      <c r="C25" s="227"/>
      <c r="D25" s="227"/>
      <c r="E25" s="227"/>
      <c r="F25" s="112" t="s">
        <v>96</v>
      </c>
      <c r="G25" s="112" t="s">
        <v>97</v>
      </c>
      <c r="H25" s="113" t="s">
        <v>5</v>
      </c>
      <c r="I25" s="114" t="s">
        <v>96</v>
      </c>
      <c r="J25" s="112" t="s">
        <v>97</v>
      </c>
      <c r="K25" s="112" t="s">
        <v>5</v>
      </c>
    </row>
    <row r="26" spans="3:11" x14ac:dyDescent="0.2">
      <c r="C26" s="229" t="s">
        <v>6</v>
      </c>
      <c r="D26" s="3">
        <v>4</v>
      </c>
      <c r="E26" s="4" t="s">
        <v>7</v>
      </c>
      <c r="F26" s="19">
        <v>57</v>
      </c>
      <c r="G26" s="19">
        <v>12</v>
      </c>
      <c r="H26" s="46">
        <f t="shared" ref="H26:H55" si="0">SUM(F26:G26)</f>
        <v>69</v>
      </c>
      <c r="I26" s="47"/>
      <c r="J26" s="19"/>
      <c r="K26" s="48">
        <f>SUM(I26:J26)</f>
        <v>0</v>
      </c>
    </row>
    <row r="27" spans="3:11" x14ac:dyDescent="0.2">
      <c r="C27" s="230"/>
      <c r="D27" s="3">
        <v>66</v>
      </c>
      <c r="E27" s="4" t="s">
        <v>8</v>
      </c>
      <c r="F27" s="19">
        <v>42</v>
      </c>
      <c r="G27" s="19">
        <v>6</v>
      </c>
      <c r="H27" s="46">
        <f t="shared" si="0"/>
        <v>48</v>
      </c>
      <c r="I27" s="47"/>
      <c r="J27" s="19"/>
      <c r="K27" s="48">
        <f t="shared" ref="K27:K55" si="1">SUM(I27:J27)</f>
        <v>0</v>
      </c>
    </row>
    <row r="28" spans="3:11" x14ac:dyDescent="0.2">
      <c r="C28" s="230"/>
      <c r="D28" s="3">
        <v>68</v>
      </c>
      <c r="E28" s="4" t="s">
        <v>158</v>
      </c>
      <c r="F28" s="19">
        <v>67</v>
      </c>
      <c r="G28" s="19">
        <v>7</v>
      </c>
      <c r="H28" s="46">
        <f t="shared" si="0"/>
        <v>74</v>
      </c>
      <c r="I28" s="47">
        <v>67</v>
      </c>
      <c r="J28" s="19">
        <v>12</v>
      </c>
      <c r="K28" s="48">
        <f t="shared" si="1"/>
        <v>79</v>
      </c>
    </row>
    <row r="29" spans="3:11" x14ac:dyDescent="0.2">
      <c r="C29" s="230"/>
      <c r="D29" s="3">
        <v>1</v>
      </c>
      <c r="E29" s="4" t="s">
        <v>9</v>
      </c>
      <c r="F29" s="19">
        <v>68</v>
      </c>
      <c r="G29" s="19">
        <v>20</v>
      </c>
      <c r="H29" s="46">
        <f t="shared" si="0"/>
        <v>88</v>
      </c>
      <c r="I29" s="47"/>
      <c r="J29" s="19"/>
      <c r="K29" s="48">
        <f t="shared" si="1"/>
        <v>0</v>
      </c>
    </row>
    <row r="30" spans="3:11" x14ac:dyDescent="0.2">
      <c r="C30" s="226" t="s">
        <v>10</v>
      </c>
      <c r="D30" s="3">
        <v>27</v>
      </c>
      <c r="E30" s="4" t="s">
        <v>11</v>
      </c>
      <c r="F30" s="19">
        <v>68</v>
      </c>
      <c r="G30" s="19">
        <v>9</v>
      </c>
      <c r="H30" s="46">
        <f t="shared" si="0"/>
        <v>77</v>
      </c>
      <c r="I30" s="47">
        <v>70</v>
      </c>
      <c r="J30" s="19">
        <v>11</v>
      </c>
      <c r="K30" s="48">
        <f t="shared" si="1"/>
        <v>81</v>
      </c>
    </row>
    <row r="31" spans="3:11" ht="25.5" x14ac:dyDescent="0.2">
      <c r="C31" s="226"/>
      <c r="D31" s="3" t="s">
        <v>12</v>
      </c>
      <c r="E31" s="4" t="s">
        <v>13</v>
      </c>
      <c r="F31" s="19">
        <v>63</v>
      </c>
      <c r="G31" s="19">
        <v>8</v>
      </c>
      <c r="H31" s="46">
        <f t="shared" si="0"/>
        <v>71</v>
      </c>
      <c r="I31" s="47">
        <v>43</v>
      </c>
      <c r="J31" s="19">
        <v>20</v>
      </c>
      <c r="K31" s="48">
        <f t="shared" si="1"/>
        <v>63</v>
      </c>
    </row>
    <row r="32" spans="3:11" x14ac:dyDescent="0.2">
      <c r="C32" s="111" t="s">
        <v>15</v>
      </c>
      <c r="D32" s="3">
        <v>7</v>
      </c>
      <c r="E32" s="4" t="s">
        <v>16</v>
      </c>
      <c r="F32" s="19">
        <v>50</v>
      </c>
      <c r="G32" s="19">
        <v>3</v>
      </c>
      <c r="H32" s="46">
        <f t="shared" si="0"/>
        <v>53</v>
      </c>
      <c r="I32" s="47"/>
      <c r="J32" s="19"/>
      <c r="K32" s="48">
        <f t="shared" si="1"/>
        <v>0</v>
      </c>
    </row>
    <row r="33" spans="3:11" x14ac:dyDescent="0.2">
      <c r="C33" s="226" t="s">
        <v>17</v>
      </c>
      <c r="D33" s="3">
        <v>6</v>
      </c>
      <c r="E33" s="4" t="s">
        <v>18</v>
      </c>
      <c r="F33" s="19">
        <v>70</v>
      </c>
      <c r="G33" s="19">
        <v>7</v>
      </c>
      <c r="H33" s="46">
        <f t="shared" si="0"/>
        <v>77</v>
      </c>
      <c r="I33" s="47">
        <v>71</v>
      </c>
      <c r="J33" s="19">
        <v>13</v>
      </c>
      <c r="K33" s="48">
        <f t="shared" si="1"/>
        <v>84</v>
      </c>
    </row>
    <row r="34" spans="3:11" x14ac:dyDescent="0.2">
      <c r="C34" s="226"/>
      <c r="D34" s="3">
        <v>9</v>
      </c>
      <c r="E34" s="4" t="s">
        <v>20</v>
      </c>
      <c r="F34" s="19">
        <v>63</v>
      </c>
      <c r="G34" s="19">
        <v>8</v>
      </c>
      <c r="H34" s="46">
        <f t="shared" si="0"/>
        <v>71</v>
      </c>
      <c r="I34" s="47">
        <v>50</v>
      </c>
      <c r="J34" s="19">
        <v>12</v>
      </c>
      <c r="K34" s="48">
        <f t="shared" si="1"/>
        <v>62</v>
      </c>
    </row>
    <row r="35" spans="3:11" x14ac:dyDescent="0.2">
      <c r="C35" s="226"/>
      <c r="D35" s="3">
        <v>21</v>
      </c>
      <c r="E35" s="4" t="s">
        <v>21</v>
      </c>
      <c r="F35" s="19">
        <v>60</v>
      </c>
      <c r="G35" s="19">
        <v>5</v>
      </c>
      <c r="H35" s="46">
        <f t="shared" si="0"/>
        <v>65</v>
      </c>
      <c r="I35" s="47">
        <v>33</v>
      </c>
      <c r="J35" s="19">
        <v>6</v>
      </c>
      <c r="K35" s="48">
        <f t="shared" si="1"/>
        <v>39</v>
      </c>
    </row>
    <row r="36" spans="3:11" x14ac:dyDescent="0.2">
      <c r="C36" s="226"/>
      <c r="D36" s="3">
        <v>33</v>
      </c>
      <c r="E36" s="4" t="s">
        <v>22</v>
      </c>
      <c r="F36" s="19">
        <v>102</v>
      </c>
      <c r="G36" s="19">
        <v>9</v>
      </c>
      <c r="H36" s="46">
        <f t="shared" si="0"/>
        <v>111</v>
      </c>
      <c r="I36" s="47">
        <v>98</v>
      </c>
      <c r="J36" s="19">
        <v>13</v>
      </c>
      <c r="K36" s="48">
        <f t="shared" si="1"/>
        <v>111</v>
      </c>
    </row>
    <row r="37" spans="3:11" x14ac:dyDescent="0.2">
      <c r="C37" s="226" t="s">
        <v>25</v>
      </c>
      <c r="D37" s="3">
        <v>32</v>
      </c>
      <c r="E37" s="4" t="s">
        <v>26</v>
      </c>
      <c r="F37" s="19">
        <v>70</v>
      </c>
      <c r="G37" s="19">
        <v>14</v>
      </c>
      <c r="H37" s="46">
        <f t="shared" si="0"/>
        <v>84</v>
      </c>
      <c r="I37" s="47">
        <v>64</v>
      </c>
      <c r="J37" s="19">
        <v>18</v>
      </c>
      <c r="K37" s="48">
        <f t="shared" si="1"/>
        <v>82</v>
      </c>
    </row>
    <row r="38" spans="3:11" x14ac:dyDescent="0.2">
      <c r="C38" s="226"/>
      <c r="D38" s="3">
        <v>31</v>
      </c>
      <c r="E38" s="4" t="s">
        <v>28</v>
      </c>
      <c r="F38" s="19">
        <v>39</v>
      </c>
      <c r="G38" s="19">
        <v>23</v>
      </c>
      <c r="H38" s="46">
        <f t="shared" si="0"/>
        <v>62</v>
      </c>
      <c r="I38" s="47">
        <v>33</v>
      </c>
      <c r="J38" s="19">
        <v>23</v>
      </c>
      <c r="K38" s="48">
        <f t="shared" si="1"/>
        <v>56</v>
      </c>
    </row>
    <row r="39" spans="3:11" x14ac:dyDescent="0.2">
      <c r="C39" s="226"/>
      <c r="D39" s="3">
        <v>92</v>
      </c>
      <c r="E39" s="4" t="s">
        <v>29</v>
      </c>
      <c r="F39" s="19">
        <v>30</v>
      </c>
      <c r="G39" s="19">
        <v>23</v>
      </c>
      <c r="H39" s="46">
        <f t="shared" si="0"/>
        <v>53</v>
      </c>
      <c r="I39" s="47">
        <v>27</v>
      </c>
      <c r="J39" s="19">
        <v>24</v>
      </c>
      <c r="K39" s="48">
        <f t="shared" si="1"/>
        <v>51</v>
      </c>
    </row>
    <row r="40" spans="3:11" x14ac:dyDescent="0.2">
      <c r="C40" s="226"/>
      <c r="D40" s="3">
        <v>99</v>
      </c>
      <c r="E40" s="4" t="s">
        <v>30</v>
      </c>
      <c r="F40" s="19">
        <v>30</v>
      </c>
      <c r="G40" s="19">
        <v>12</v>
      </c>
      <c r="H40" s="46">
        <f t="shared" si="0"/>
        <v>42</v>
      </c>
      <c r="I40" s="47">
        <v>34</v>
      </c>
      <c r="J40" s="19">
        <v>6</v>
      </c>
      <c r="K40" s="48">
        <f t="shared" si="1"/>
        <v>40</v>
      </c>
    </row>
    <row r="41" spans="3:11" x14ac:dyDescent="0.2">
      <c r="C41" s="226" t="s">
        <v>31</v>
      </c>
      <c r="D41" s="3">
        <v>13</v>
      </c>
      <c r="E41" s="4" t="s">
        <v>31</v>
      </c>
      <c r="F41" s="19">
        <v>66</v>
      </c>
      <c r="G41" s="19">
        <v>20</v>
      </c>
      <c r="H41" s="46">
        <f t="shared" si="0"/>
        <v>86</v>
      </c>
      <c r="I41" s="47">
        <v>63</v>
      </c>
      <c r="J41" s="19">
        <v>28</v>
      </c>
      <c r="K41" s="48">
        <f t="shared" si="1"/>
        <v>91</v>
      </c>
    </row>
    <row r="42" spans="3:11" x14ac:dyDescent="0.2">
      <c r="C42" s="226"/>
      <c r="D42" s="3">
        <v>38</v>
      </c>
      <c r="E42" s="4" t="s">
        <v>32</v>
      </c>
      <c r="F42" s="19">
        <v>82</v>
      </c>
      <c r="G42" s="19">
        <v>31</v>
      </c>
      <c r="H42" s="46">
        <f t="shared" si="0"/>
        <v>113</v>
      </c>
      <c r="I42" s="47">
        <v>76</v>
      </c>
      <c r="J42" s="19">
        <v>26</v>
      </c>
      <c r="K42" s="48">
        <f t="shared" si="1"/>
        <v>102</v>
      </c>
    </row>
    <row r="43" spans="3:11" x14ac:dyDescent="0.2">
      <c r="C43" s="111" t="s">
        <v>33</v>
      </c>
      <c r="D43" s="3">
        <v>14</v>
      </c>
      <c r="E43" s="4" t="s">
        <v>33</v>
      </c>
      <c r="F43" s="19">
        <v>61</v>
      </c>
      <c r="G43" s="19">
        <v>21</v>
      </c>
      <c r="H43" s="46">
        <f t="shared" si="0"/>
        <v>82</v>
      </c>
      <c r="I43" s="47">
        <v>56</v>
      </c>
      <c r="J43" s="19">
        <v>28</v>
      </c>
      <c r="K43" s="48">
        <f t="shared" si="1"/>
        <v>84</v>
      </c>
    </row>
    <row r="44" spans="3:11" x14ac:dyDescent="0.2">
      <c r="C44" s="226" t="s">
        <v>34</v>
      </c>
      <c r="D44" s="3">
        <v>28</v>
      </c>
      <c r="E44" s="4" t="s">
        <v>35</v>
      </c>
      <c r="F44" s="19">
        <v>76</v>
      </c>
      <c r="G44" s="19">
        <v>8</v>
      </c>
      <c r="H44" s="46">
        <f t="shared" si="0"/>
        <v>84</v>
      </c>
      <c r="I44" s="47">
        <v>72</v>
      </c>
      <c r="J44" s="19">
        <v>11</v>
      </c>
      <c r="K44" s="48">
        <f t="shared" si="1"/>
        <v>83</v>
      </c>
    </row>
    <row r="45" spans="3:11" x14ac:dyDescent="0.2">
      <c r="C45" s="226"/>
      <c r="D45" s="3">
        <v>37</v>
      </c>
      <c r="E45" s="4" t="s">
        <v>36</v>
      </c>
      <c r="F45" s="19">
        <v>56</v>
      </c>
      <c r="G45" s="19">
        <v>18</v>
      </c>
      <c r="H45" s="46">
        <f t="shared" si="0"/>
        <v>74</v>
      </c>
      <c r="I45" s="47">
        <v>45</v>
      </c>
      <c r="J45" s="19">
        <v>16</v>
      </c>
      <c r="K45" s="48">
        <f t="shared" si="1"/>
        <v>61</v>
      </c>
    </row>
    <row r="46" spans="3:11" x14ac:dyDescent="0.2">
      <c r="C46" s="226"/>
      <c r="D46" s="3">
        <v>12</v>
      </c>
      <c r="E46" s="4" t="s">
        <v>37</v>
      </c>
      <c r="F46" s="19">
        <v>65</v>
      </c>
      <c r="G46" s="19">
        <v>20</v>
      </c>
      <c r="H46" s="46">
        <f t="shared" si="0"/>
        <v>85</v>
      </c>
      <c r="I46" s="47">
        <v>77</v>
      </c>
      <c r="J46" s="19">
        <v>21</v>
      </c>
      <c r="K46" s="48">
        <f t="shared" si="1"/>
        <v>98</v>
      </c>
    </row>
    <row r="47" spans="3:11" x14ac:dyDescent="0.2">
      <c r="C47" s="226"/>
      <c r="D47" s="3">
        <v>36</v>
      </c>
      <c r="E47" s="4" t="s">
        <v>38</v>
      </c>
      <c r="F47" s="19">
        <v>49</v>
      </c>
      <c r="G47" s="19">
        <v>16</v>
      </c>
      <c r="H47" s="46">
        <f t="shared" si="0"/>
        <v>65</v>
      </c>
      <c r="I47" s="47">
        <v>34</v>
      </c>
      <c r="J47" s="19">
        <v>12</v>
      </c>
      <c r="K47" s="48">
        <f t="shared" si="1"/>
        <v>46</v>
      </c>
    </row>
    <row r="48" spans="3:11" x14ac:dyDescent="0.2">
      <c r="C48" s="226"/>
      <c r="D48" s="3">
        <v>34</v>
      </c>
      <c r="E48" s="4" t="s">
        <v>39</v>
      </c>
      <c r="F48" s="19">
        <v>78</v>
      </c>
      <c r="G48" s="19">
        <v>8</v>
      </c>
      <c r="H48" s="46">
        <f t="shared" si="0"/>
        <v>86</v>
      </c>
      <c r="I48" s="47"/>
      <c r="J48" s="19"/>
      <c r="K48" s="48">
        <f t="shared" si="1"/>
        <v>0</v>
      </c>
    </row>
    <row r="49" spans="3:11" x14ac:dyDescent="0.2">
      <c r="C49" s="226" t="s">
        <v>40</v>
      </c>
      <c r="D49" s="3">
        <v>53</v>
      </c>
      <c r="E49" s="4" t="s">
        <v>41</v>
      </c>
      <c r="F49" s="19">
        <v>18</v>
      </c>
      <c r="G49" s="19">
        <v>1</v>
      </c>
      <c r="H49" s="46">
        <f t="shared" si="0"/>
        <v>19</v>
      </c>
      <c r="I49" s="47">
        <v>20</v>
      </c>
      <c r="J49" s="19">
        <v>6</v>
      </c>
      <c r="K49" s="48">
        <f t="shared" si="1"/>
        <v>26</v>
      </c>
    </row>
    <row r="50" spans="3:11" x14ac:dyDescent="0.2">
      <c r="C50" s="226"/>
      <c r="D50" s="3">
        <v>16</v>
      </c>
      <c r="E50" s="4" t="s">
        <v>42</v>
      </c>
      <c r="F50" s="19"/>
      <c r="G50" s="19"/>
      <c r="H50" s="46">
        <f t="shared" si="0"/>
        <v>0</v>
      </c>
      <c r="I50" s="47">
        <v>60</v>
      </c>
      <c r="J50" s="19">
        <v>15</v>
      </c>
      <c r="K50" s="48">
        <f t="shared" si="1"/>
        <v>75</v>
      </c>
    </row>
    <row r="51" spans="3:11" x14ac:dyDescent="0.2">
      <c r="C51" s="226"/>
      <c r="D51" s="3">
        <v>86</v>
      </c>
      <c r="E51" s="4" t="s">
        <v>43</v>
      </c>
      <c r="F51" s="19">
        <v>50</v>
      </c>
      <c r="G51" s="19">
        <v>27</v>
      </c>
      <c r="H51" s="46">
        <f t="shared" si="0"/>
        <v>77</v>
      </c>
      <c r="I51" s="47">
        <v>55</v>
      </c>
      <c r="J51" s="19">
        <v>25</v>
      </c>
      <c r="K51" s="48">
        <f t="shared" si="1"/>
        <v>80</v>
      </c>
    </row>
    <row r="52" spans="3:11" x14ac:dyDescent="0.2">
      <c r="C52" s="226"/>
      <c r="D52" s="3">
        <v>22</v>
      </c>
      <c r="E52" s="4" t="s">
        <v>47</v>
      </c>
      <c r="F52" s="19">
        <v>81</v>
      </c>
      <c r="G52" s="19">
        <v>5</v>
      </c>
      <c r="H52" s="46">
        <f t="shared" si="0"/>
        <v>86</v>
      </c>
      <c r="I52" s="47">
        <v>76</v>
      </c>
      <c r="J52" s="19">
        <v>6</v>
      </c>
      <c r="K52" s="48">
        <f t="shared" si="1"/>
        <v>82</v>
      </c>
    </row>
    <row r="53" spans="3:11" x14ac:dyDescent="0.2">
      <c r="C53" s="226"/>
      <c r="D53" s="3">
        <v>23</v>
      </c>
      <c r="E53" s="4" t="s">
        <v>48</v>
      </c>
      <c r="F53" s="19">
        <v>79</v>
      </c>
      <c r="G53" s="19">
        <v>11</v>
      </c>
      <c r="H53" s="46">
        <f t="shared" si="0"/>
        <v>90</v>
      </c>
      <c r="I53" s="47">
        <v>72</v>
      </c>
      <c r="J53" s="19">
        <v>16</v>
      </c>
      <c r="K53" s="48">
        <f t="shared" si="1"/>
        <v>88</v>
      </c>
    </row>
    <row r="54" spans="3:11" x14ac:dyDescent="0.2">
      <c r="C54" s="226"/>
      <c r="D54" s="3">
        <v>24</v>
      </c>
      <c r="E54" s="4" t="s">
        <v>51</v>
      </c>
      <c r="F54" s="19">
        <v>72</v>
      </c>
      <c r="G54" s="19">
        <v>11</v>
      </c>
      <c r="H54" s="46">
        <f t="shared" si="0"/>
        <v>83</v>
      </c>
      <c r="I54" s="47">
        <v>75</v>
      </c>
      <c r="J54" s="19">
        <v>12</v>
      </c>
      <c r="K54" s="48">
        <f t="shared" si="1"/>
        <v>87</v>
      </c>
    </row>
    <row r="55" spans="3:11" x14ac:dyDescent="0.2">
      <c r="C55" s="226"/>
      <c r="D55" s="3">
        <v>25</v>
      </c>
      <c r="E55" s="4" t="s">
        <v>52</v>
      </c>
      <c r="F55" s="19">
        <v>66</v>
      </c>
      <c r="G55" s="19">
        <v>14</v>
      </c>
      <c r="H55" s="46">
        <f t="shared" si="0"/>
        <v>80</v>
      </c>
      <c r="I55" s="47"/>
      <c r="J55" s="19"/>
      <c r="K55" s="48">
        <f t="shared" si="1"/>
        <v>0</v>
      </c>
    </row>
    <row r="56" spans="3:11" x14ac:dyDescent="0.2">
      <c r="C56" s="227" t="s">
        <v>5</v>
      </c>
      <c r="D56" s="227"/>
      <c r="E56" s="227"/>
      <c r="F56" s="52">
        <f t="shared" ref="F56:K56" si="2">SUM(F26:F55)</f>
        <v>1778</v>
      </c>
      <c r="G56" s="52">
        <f t="shared" si="2"/>
        <v>377</v>
      </c>
      <c r="H56" s="53">
        <f t="shared" si="2"/>
        <v>2155</v>
      </c>
      <c r="I56" s="54">
        <f t="shared" si="2"/>
        <v>1371</v>
      </c>
      <c r="J56" s="52">
        <f t="shared" si="2"/>
        <v>380</v>
      </c>
      <c r="K56" s="52">
        <f t="shared" si="2"/>
        <v>1751</v>
      </c>
    </row>
    <row r="57" spans="3:11" x14ac:dyDescent="0.2"/>
    <row r="58" spans="3:11" x14ac:dyDescent="0.2">
      <c r="C58" s="75" t="s">
        <v>166</v>
      </c>
    </row>
    <row r="59" spans="3:11" x14ac:dyDescent="0.2"/>
  </sheetData>
  <sheetProtection password="CD78" sheet="1" objects="1" scenarios="1"/>
  <mergeCells count="14">
    <mergeCell ref="B1:L1"/>
    <mergeCell ref="I24:K24"/>
    <mergeCell ref="C44:C48"/>
    <mergeCell ref="C49:C55"/>
    <mergeCell ref="C56:E56"/>
    <mergeCell ref="C37:C40"/>
    <mergeCell ref="C41:C42"/>
    <mergeCell ref="C26:C29"/>
    <mergeCell ref="C30:C31"/>
    <mergeCell ref="C33:C36"/>
    <mergeCell ref="F24:H24"/>
    <mergeCell ref="C24:C25"/>
    <mergeCell ref="D24:D25"/>
    <mergeCell ref="E24:E25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autoLine="0" autoPict="0">
                <anchor>
                  <from>
                    <xdr:col>2</xdr:col>
                    <xdr:colOff>38100</xdr:colOff>
                    <xdr:row>3</xdr:row>
                    <xdr:rowOff>28575</xdr:rowOff>
                  </from>
                  <to>
                    <xdr:col>4</xdr:col>
                    <xdr:colOff>2533650</xdr:colOff>
                    <xdr:row>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tabColor rgb="FF92D050"/>
  </sheetPr>
  <dimension ref="A1:AI103"/>
  <sheetViews>
    <sheetView showGridLines="0" showZero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76" customWidth="1"/>
    <col min="2" max="2" width="4.7109375" style="8" customWidth="1"/>
    <col min="3" max="3" width="21.7109375" style="8" customWidth="1"/>
    <col min="4" max="27" width="4.7109375" style="8" customWidth="1"/>
    <col min="28" max="28" width="6" style="8" bestFit="1" customWidth="1"/>
    <col min="29" max="32" width="4.7109375" style="8" customWidth="1"/>
    <col min="33" max="33" width="6" style="8" bestFit="1" customWidth="1"/>
    <col min="34" max="34" width="4.7109375" style="8" customWidth="1"/>
    <col min="35" max="16384" width="11.42578125" style="8" hidden="1"/>
  </cols>
  <sheetData>
    <row r="1" spans="1:35" s="61" customFormat="1" ht="26.25" x14ac:dyDescent="0.25">
      <c r="A1" s="42"/>
      <c r="B1" s="243" t="s">
        <v>171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42"/>
    </row>
    <row r="2" spans="1:35" s="1" customFormat="1" x14ac:dyDescent="0.25">
      <c r="A2" s="56"/>
      <c r="B2" s="10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1" customFormat="1" ht="15.75" x14ac:dyDescent="0.25">
      <c r="A3" s="56"/>
      <c r="B3" s="101"/>
      <c r="C3" s="41" t="s">
        <v>188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44" t="str">
        <f>UPPER(CONCATENATE("Matriculados por primera vez en el programa ",C12," para el departamento de ",C6))</f>
        <v>MATRICULADOS POR PRIMERA VEZ EN EL PROGRAMA ADMINISTRACIÓN DEL MEDIO AMBIENTE PARA EL DEPARTAMENTO DE AMAZONAS</v>
      </c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"/>
      <c r="AF3" s="2"/>
      <c r="AG3" s="2"/>
      <c r="AH3" s="2"/>
      <c r="AI3" s="2"/>
    </row>
    <row r="4" spans="1:35" s="1" customFormat="1" x14ac:dyDescent="0.25">
      <c r="A4" s="56"/>
      <c r="B4" s="10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"/>
      <c r="AF4" s="2"/>
      <c r="AG4" s="2"/>
      <c r="AH4" s="2"/>
      <c r="AI4" s="2"/>
    </row>
    <row r="5" spans="1:35" s="1" customFormat="1" x14ac:dyDescent="0.25">
      <c r="A5" s="56"/>
      <c r="B5" s="101"/>
      <c r="C5" s="143">
        <v>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s="1" customFormat="1" x14ac:dyDescent="0.25">
      <c r="A6" s="56"/>
      <c r="B6" s="101"/>
      <c r="C6" s="144" t="str">
        <f>VLOOKUP(C5,CONVENCIONES!$A$61:$B$86,2,0)</f>
        <v>Amazonas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86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s="1" customFormat="1" x14ac:dyDescent="0.25">
      <c r="A7" s="56"/>
      <c r="B7" s="10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s="1" customFormat="1" ht="15.75" x14ac:dyDescent="0.25">
      <c r="A8" s="56"/>
      <c r="B8" s="101"/>
      <c r="C8" s="41" t="s">
        <v>161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s="1" customFormat="1" x14ac:dyDescent="0.25">
      <c r="A9" s="56"/>
      <c r="B9" s="10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s="1" customFormat="1" x14ac:dyDescent="0.25">
      <c r="A10" s="56"/>
      <c r="B10" s="10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86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s="1" customFormat="1" x14ac:dyDescent="0.25">
      <c r="A11" s="56"/>
      <c r="B11" s="101"/>
      <c r="C11" s="143">
        <v>1</v>
      </c>
      <c r="D11" s="145">
        <f>VLOOKUP(C11,CONVENCIONES!$A$29:$C$58,3,0)</f>
        <v>27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s="1" customFormat="1" x14ac:dyDescent="0.25">
      <c r="A12" s="56"/>
      <c r="B12" s="101"/>
      <c r="C12" s="144" t="str">
        <f>VLOOKUP(C11,CONVENCIONES!$A$29:$B$58,2,0)</f>
        <v>Administración del Medio Ambiente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17" t="s">
        <v>189</v>
      </c>
      <c r="O12" s="17" t="s">
        <v>190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s="1" customFormat="1" x14ac:dyDescent="0.25">
      <c r="A13" s="56"/>
      <c r="B13" s="101"/>
      <c r="D13" s="2"/>
      <c r="E13" s="2"/>
      <c r="F13" s="2"/>
      <c r="G13" s="2"/>
      <c r="H13" s="2"/>
      <c r="I13" s="2"/>
      <c r="J13" s="2"/>
      <c r="K13" s="2"/>
      <c r="L13" s="2"/>
      <c r="M13" s="2"/>
      <c r="N13" s="146">
        <f>IFERROR(VLOOKUP(C6,$C$41:$AF$64,HLOOKUP(D11,$D$41:$AG$42,2,0),0),0)</f>
        <v>0</v>
      </c>
      <c r="O13" s="146">
        <f>IFERROR(VLOOKUP(C6,$C$75:$AA$96,HLOOKUP(D11,$D$73:$AA$74,2,0),0),0)</f>
        <v>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s="1" customFormat="1" x14ac:dyDescent="0.25">
      <c r="A14" s="56"/>
      <c r="B14" s="10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s="1" customFormat="1" x14ac:dyDescent="0.25">
      <c r="A15" s="56"/>
      <c r="B15" s="10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s="1" customFormat="1" x14ac:dyDescent="0.25">
      <c r="A16" s="56"/>
      <c r="B16" s="10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136"/>
      <c r="AD16" s="136"/>
      <c r="AE16" s="2"/>
      <c r="AF16" s="2"/>
      <c r="AG16" s="2"/>
      <c r="AH16" s="2"/>
      <c r="AI16" s="2"/>
    </row>
    <row r="17" spans="1:35" s="117" customFormat="1" ht="15.75" x14ac:dyDescent="0.25">
      <c r="A17" s="116"/>
      <c r="B17" s="135"/>
      <c r="C17" s="41"/>
      <c r="D17" s="233" t="s">
        <v>57</v>
      </c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118"/>
      <c r="AF17" s="118"/>
      <c r="AG17" s="118"/>
      <c r="AH17" s="118"/>
      <c r="AI17" s="119"/>
    </row>
    <row r="18" spans="1:35" s="1" customFormat="1" x14ac:dyDescent="0.25">
      <c r="A18" s="56"/>
      <c r="B18" s="10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s="1" customFormat="1" x14ac:dyDescent="0.25">
      <c r="A19" s="56"/>
      <c r="B19" s="101"/>
      <c r="D19" s="113" t="s">
        <v>191</v>
      </c>
      <c r="E19" s="231" t="s">
        <v>56</v>
      </c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37"/>
      <c r="Q19" s="59"/>
      <c r="R19" s="113" t="s">
        <v>191</v>
      </c>
      <c r="S19" s="231" t="s">
        <v>56</v>
      </c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37"/>
      <c r="AE19" s="2"/>
      <c r="AF19" s="2"/>
      <c r="AG19" s="2"/>
      <c r="AH19" s="2"/>
      <c r="AI19" s="2"/>
    </row>
    <row r="20" spans="1:35" s="1" customFormat="1" x14ac:dyDescent="0.2">
      <c r="A20" s="56"/>
      <c r="B20" s="101"/>
      <c r="C20" s="2"/>
      <c r="D20" s="137">
        <v>1</v>
      </c>
      <c r="E20" s="238" t="s">
        <v>9</v>
      </c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40"/>
      <c r="Q20" s="2"/>
      <c r="R20" s="137">
        <v>31</v>
      </c>
      <c r="S20" s="238" t="s">
        <v>28</v>
      </c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40"/>
      <c r="AE20" s="2"/>
      <c r="AF20" s="2"/>
      <c r="AG20" s="2"/>
      <c r="AH20" s="2"/>
      <c r="AI20" s="2"/>
    </row>
    <row r="21" spans="1:35" s="1" customFormat="1" x14ac:dyDescent="0.2">
      <c r="A21" s="56"/>
      <c r="B21" s="101"/>
      <c r="C21" s="2"/>
      <c r="D21" s="137">
        <v>4</v>
      </c>
      <c r="E21" s="238" t="s">
        <v>7</v>
      </c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40"/>
      <c r="Q21" s="2"/>
      <c r="R21" s="137">
        <v>32</v>
      </c>
      <c r="S21" s="238" t="s">
        <v>26</v>
      </c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40"/>
      <c r="AE21" s="2"/>
      <c r="AF21" s="2"/>
      <c r="AG21" s="2"/>
      <c r="AH21" s="2"/>
      <c r="AI21" s="2"/>
    </row>
    <row r="22" spans="1:35" s="1" customFormat="1" x14ac:dyDescent="0.2">
      <c r="A22" s="56"/>
      <c r="B22" s="101"/>
      <c r="C22" s="2"/>
      <c r="D22" s="137">
        <v>6</v>
      </c>
      <c r="E22" s="238" t="s">
        <v>18</v>
      </c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40"/>
      <c r="Q22" s="2"/>
      <c r="R22" s="137">
        <v>33</v>
      </c>
      <c r="S22" s="238" t="s">
        <v>22</v>
      </c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40"/>
      <c r="AE22" s="2"/>
      <c r="AF22" s="2"/>
      <c r="AG22" s="2"/>
      <c r="AH22" s="2"/>
      <c r="AI22" s="2"/>
    </row>
    <row r="23" spans="1:35" s="1" customFormat="1" x14ac:dyDescent="0.2">
      <c r="A23" s="56"/>
      <c r="B23" s="101"/>
      <c r="C23" s="2"/>
      <c r="D23" s="137">
        <v>7</v>
      </c>
      <c r="E23" s="238" t="s">
        <v>16</v>
      </c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40"/>
      <c r="Q23" s="2"/>
      <c r="R23" s="137">
        <v>34</v>
      </c>
      <c r="S23" s="238" t="s">
        <v>39</v>
      </c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40"/>
      <c r="AE23" s="2"/>
      <c r="AF23" s="2"/>
      <c r="AG23" s="2"/>
      <c r="AH23" s="2"/>
      <c r="AI23" s="2"/>
    </row>
    <row r="24" spans="1:35" s="1" customFormat="1" x14ac:dyDescent="0.2">
      <c r="A24" s="56"/>
      <c r="B24" s="101"/>
      <c r="C24" s="2"/>
      <c r="D24" s="137">
        <v>9</v>
      </c>
      <c r="E24" s="238" t="s">
        <v>20</v>
      </c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40"/>
      <c r="Q24" s="2"/>
      <c r="R24" s="137">
        <v>36</v>
      </c>
      <c r="S24" s="238" t="s">
        <v>38</v>
      </c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40"/>
      <c r="AE24" s="2"/>
      <c r="AF24" s="2"/>
      <c r="AG24" s="2"/>
      <c r="AH24" s="2"/>
      <c r="AI24" s="2"/>
    </row>
    <row r="25" spans="1:35" s="1" customFormat="1" x14ac:dyDescent="0.2">
      <c r="A25" s="56"/>
      <c r="B25" s="101"/>
      <c r="C25" s="2"/>
      <c r="D25" s="137">
        <v>12</v>
      </c>
      <c r="E25" s="238" t="s">
        <v>37</v>
      </c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40"/>
      <c r="Q25" s="2"/>
      <c r="R25" s="137">
        <v>37</v>
      </c>
      <c r="S25" s="238" t="s">
        <v>36</v>
      </c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40"/>
      <c r="AE25" s="2"/>
      <c r="AF25" s="2"/>
      <c r="AG25" s="2"/>
      <c r="AH25" s="2"/>
      <c r="AI25" s="2"/>
    </row>
    <row r="26" spans="1:35" s="1" customFormat="1" x14ac:dyDescent="0.2">
      <c r="A26" s="56"/>
      <c r="B26" s="101"/>
      <c r="C26" s="2"/>
      <c r="D26" s="137">
        <v>13</v>
      </c>
      <c r="E26" s="238" t="s">
        <v>31</v>
      </c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40"/>
      <c r="Q26" s="2"/>
      <c r="R26" s="137">
        <v>38</v>
      </c>
      <c r="S26" s="238" t="s">
        <v>32</v>
      </c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40"/>
      <c r="AE26" s="2"/>
      <c r="AF26" s="2"/>
      <c r="AG26" s="2"/>
      <c r="AH26" s="2"/>
      <c r="AI26" s="2"/>
    </row>
    <row r="27" spans="1:35" s="1" customFormat="1" x14ac:dyDescent="0.2">
      <c r="A27" s="56"/>
      <c r="B27" s="101"/>
      <c r="C27" s="2"/>
      <c r="D27" s="137">
        <v>14</v>
      </c>
      <c r="E27" s="238" t="s">
        <v>33</v>
      </c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40"/>
      <c r="Q27" s="2"/>
      <c r="R27" s="137">
        <v>53</v>
      </c>
      <c r="S27" s="238" t="s">
        <v>41</v>
      </c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40"/>
      <c r="AE27" s="2"/>
      <c r="AF27" s="2"/>
      <c r="AG27" s="2"/>
      <c r="AH27" s="2"/>
      <c r="AI27" s="2"/>
    </row>
    <row r="28" spans="1:35" s="1" customFormat="1" x14ac:dyDescent="0.2">
      <c r="A28" s="56"/>
      <c r="B28" s="101"/>
      <c r="C28" s="2"/>
      <c r="D28" s="137">
        <v>16</v>
      </c>
      <c r="E28" s="238" t="s">
        <v>42</v>
      </c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40"/>
      <c r="Q28" s="2"/>
      <c r="R28" s="137">
        <v>66</v>
      </c>
      <c r="S28" s="238" t="s">
        <v>8</v>
      </c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40"/>
      <c r="AE28" s="2"/>
      <c r="AF28" s="2"/>
      <c r="AG28" s="2"/>
      <c r="AH28" s="2"/>
      <c r="AI28" s="2"/>
    </row>
    <row r="29" spans="1:35" s="1" customFormat="1" x14ac:dyDescent="0.2">
      <c r="A29" s="56"/>
      <c r="B29" s="101"/>
      <c r="C29" s="2"/>
      <c r="D29" s="137">
        <v>21</v>
      </c>
      <c r="E29" s="238" t="s">
        <v>21</v>
      </c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40"/>
      <c r="Q29" s="2"/>
      <c r="R29" s="137">
        <v>68</v>
      </c>
      <c r="S29" s="238" t="s">
        <v>158</v>
      </c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40"/>
      <c r="AE29" s="2"/>
      <c r="AF29" s="2"/>
      <c r="AG29" s="2"/>
      <c r="AH29" s="2"/>
      <c r="AI29" s="2"/>
    </row>
    <row r="30" spans="1:35" s="1" customFormat="1" x14ac:dyDescent="0.2">
      <c r="A30" s="56"/>
      <c r="B30" s="101"/>
      <c r="C30" s="2"/>
      <c r="D30" s="137">
        <v>22</v>
      </c>
      <c r="E30" s="238" t="s">
        <v>47</v>
      </c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40"/>
      <c r="Q30" s="2"/>
      <c r="R30" s="137">
        <v>86</v>
      </c>
      <c r="S30" s="238" t="s">
        <v>43</v>
      </c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40"/>
      <c r="AE30" s="2"/>
      <c r="AF30" s="2"/>
      <c r="AG30" s="2"/>
      <c r="AH30" s="2"/>
      <c r="AI30" s="2"/>
    </row>
    <row r="31" spans="1:35" s="1" customFormat="1" x14ac:dyDescent="0.2">
      <c r="A31" s="56"/>
      <c r="B31" s="101"/>
      <c r="C31" s="2"/>
      <c r="D31" s="137">
        <v>23</v>
      </c>
      <c r="E31" s="238" t="s">
        <v>48</v>
      </c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40"/>
      <c r="Q31" s="2"/>
      <c r="R31" s="138">
        <v>92</v>
      </c>
      <c r="S31" s="241" t="s">
        <v>29</v>
      </c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"/>
      <c r="AF31" s="2"/>
      <c r="AG31" s="2"/>
      <c r="AH31" s="2"/>
      <c r="AI31" s="2"/>
    </row>
    <row r="32" spans="1:35" s="1" customFormat="1" x14ac:dyDescent="0.2">
      <c r="A32" s="56"/>
      <c r="B32" s="101"/>
      <c r="C32" s="2"/>
      <c r="D32" s="137">
        <v>24</v>
      </c>
      <c r="E32" s="238" t="s">
        <v>51</v>
      </c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40"/>
      <c r="Q32" s="2"/>
      <c r="R32" s="138">
        <v>99</v>
      </c>
      <c r="S32" s="241" t="s">
        <v>30</v>
      </c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"/>
      <c r="AF32" s="2"/>
      <c r="AG32" s="2"/>
      <c r="AH32" s="2"/>
      <c r="AI32" s="2"/>
    </row>
    <row r="33" spans="1:35" s="1" customFormat="1" x14ac:dyDescent="0.2">
      <c r="A33" s="56"/>
      <c r="B33" s="101"/>
      <c r="C33" s="2"/>
      <c r="D33" s="137">
        <v>25</v>
      </c>
      <c r="E33" s="238" t="s">
        <v>52</v>
      </c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40"/>
      <c r="Q33" s="2"/>
      <c r="R33" s="242" t="s">
        <v>12</v>
      </c>
      <c r="S33" s="241" t="s">
        <v>13</v>
      </c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"/>
      <c r="AF33" s="2"/>
      <c r="AG33" s="2"/>
      <c r="AH33" s="2"/>
      <c r="AI33" s="2"/>
    </row>
    <row r="34" spans="1:35" s="1" customFormat="1" x14ac:dyDescent="0.2">
      <c r="A34" s="56"/>
      <c r="B34" s="101"/>
      <c r="C34" s="2"/>
      <c r="D34" s="137">
        <v>27</v>
      </c>
      <c r="E34" s="238" t="s">
        <v>11</v>
      </c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40"/>
      <c r="Q34" s="2"/>
      <c r="R34" s="242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"/>
      <c r="AF34" s="2"/>
      <c r="AG34" s="2"/>
      <c r="AH34" s="2"/>
      <c r="AI34" s="2"/>
    </row>
    <row r="35" spans="1:35" s="1" customFormat="1" x14ac:dyDescent="0.2">
      <c r="A35" s="56"/>
      <c r="B35" s="101"/>
      <c r="C35" s="2"/>
      <c r="D35" s="137">
        <v>28</v>
      </c>
      <c r="E35" s="238" t="s">
        <v>35</v>
      </c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40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s="1" customFormat="1" x14ac:dyDescent="0.25">
      <c r="A36" s="56"/>
      <c r="B36" s="10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136"/>
      <c r="AB36" s="136"/>
      <c r="AC36" s="2"/>
      <c r="AD36" s="2"/>
      <c r="AE36" s="2"/>
      <c r="AF36" s="2"/>
      <c r="AG36" s="2"/>
      <c r="AH36" s="2"/>
      <c r="AI36" s="2"/>
    </row>
    <row r="37" spans="1:35" s="1" customFormat="1" x14ac:dyDescent="0.25">
      <c r="A37" s="76"/>
    </row>
    <row r="38" spans="1:35" s="117" customFormat="1" ht="15.75" x14ac:dyDescent="0.25">
      <c r="A38" s="133"/>
      <c r="C38" s="233" t="s">
        <v>184</v>
      </c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134"/>
    </row>
    <row r="39" spans="1:35" s="1" customFormat="1" x14ac:dyDescent="0.25">
      <c r="A39" s="76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5" s="1" customFormat="1" x14ac:dyDescent="0.25">
      <c r="A40" s="76"/>
      <c r="C40" s="246" t="s">
        <v>55</v>
      </c>
      <c r="D40" s="246" t="s">
        <v>179</v>
      </c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 t="s">
        <v>5</v>
      </c>
      <c r="AH40" s="80"/>
    </row>
    <row r="41" spans="1:35" s="1" customFormat="1" x14ac:dyDescent="0.2">
      <c r="A41" s="77"/>
      <c r="B41" s="82"/>
      <c r="C41" s="246"/>
      <c r="D41" s="142">
        <v>1</v>
      </c>
      <c r="E41" s="142">
        <v>4</v>
      </c>
      <c r="F41" s="142">
        <v>6</v>
      </c>
      <c r="G41" s="142">
        <v>7</v>
      </c>
      <c r="H41" s="142">
        <v>9</v>
      </c>
      <c r="I41" s="142">
        <v>12</v>
      </c>
      <c r="J41" s="142">
        <v>13</v>
      </c>
      <c r="K41" s="142">
        <v>14</v>
      </c>
      <c r="L41" s="142">
        <v>21</v>
      </c>
      <c r="M41" s="142">
        <v>22</v>
      </c>
      <c r="N41" s="142">
        <v>23</v>
      </c>
      <c r="O41" s="142">
        <v>24</v>
      </c>
      <c r="P41" s="142">
        <v>25</v>
      </c>
      <c r="Q41" s="142">
        <v>27</v>
      </c>
      <c r="R41" s="142">
        <v>28</v>
      </c>
      <c r="S41" s="142">
        <v>31</v>
      </c>
      <c r="T41" s="142">
        <v>32</v>
      </c>
      <c r="U41" s="142">
        <v>33</v>
      </c>
      <c r="V41" s="142">
        <v>34</v>
      </c>
      <c r="W41" s="142">
        <v>36</v>
      </c>
      <c r="X41" s="142">
        <v>37</v>
      </c>
      <c r="Y41" s="142">
        <v>38</v>
      </c>
      <c r="Z41" s="142">
        <v>53</v>
      </c>
      <c r="AA41" s="142">
        <v>66</v>
      </c>
      <c r="AB41" s="142">
        <v>68</v>
      </c>
      <c r="AC41" s="142">
        <v>86</v>
      </c>
      <c r="AD41" s="142">
        <v>92</v>
      </c>
      <c r="AE41" s="142">
        <v>99</v>
      </c>
      <c r="AF41" s="142" t="s">
        <v>12</v>
      </c>
      <c r="AG41" s="246"/>
      <c r="AH41" s="115"/>
    </row>
    <row r="42" spans="1:35" s="1" customFormat="1" hidden="1" x14ac:dyDescent="0.2">
      <c r="A42" s="77"/>
      <c r="B42" s="82"/>
      <c r="C42" s="142">
        <v>1</v>
      </c>
      <c r="D42" s="142">
        <v>2</v>
      </c>
      <c r="E42" s="142">
        <v>3</v>
      </c>
      <c r="F42" s="142">
        <v>4</v>
      </c>
      <c r="G42" s="142">
        <v>5</v>
      </c>
      <c r="H42" s="142">
        <v>6</v>
      </c>
      <c r="I42" s="142">
        <v>7</v>
      </c>
      <c r="J42" s="142">
        <v>8</v>
      </c>
      <c r="K42" s="142">
        <v>9</v>
      </c>
      <c r="L42" s="142">
        <v>10</v>
      </c>
      <c r="M42" s="142">
        <v>11</v>
      </c>
      <c r="N42" s="142">
        <v>12</v>
      </c>
      <c r="O42" s="142">
        <v>13</v>
      </c>
      <c r="P42" s="142">
        <v>14</v>
      </c>
      <c r="Q42" s="142">
        <v>15</v>
      </c>
      <c r="R42" s="142">
        <v>16</v>
      </c>
      <c r="S42" s="142">
        <v>17</v>
      </c>
      <c r="T42" s="142">
        <v>18</v>
      </c>
      <c r="U42" s="142">
        <v>19</v>
      </c>
      <c r="V42" s="142">
        <v>20</v>
      </c>
      <c r="W42" s="142">
        <v>21</v>
      </c>
      <c r="X42" s="142">
        <v>22</v>
      </c>
      <c r="Y42" s="142">
        <v>23</v>
      </c>
      <c r="Z42" s="142">
        <v>24</v>
      </c>
      <c r="AA42" s="142">
        <v>25</v>
      </c>
      <c r="AB42" s="142">
        <v>26</v>
      </c>
      <c r="AC42" s="142">
        <v>27</v>
      </c>
      <c r="AD42" s="142">
        <v>28</v>
      </c>
      <c r="AE42" s="142">
        <v>29</v>
      </c>
      <c r="AF42" s="142">
        <v>30</v>
      </c>
      <c r="AG42" s="246"/>
      <c r="AH42" s="115"/>
    </row>
    <row r="43" spans="1:35" s="1" customFormat="1" x14ac:dyDescent="0.2">
      <c r="A43" s="77"/>
      <c r="B43" s="82"/>
      <c r="C43" s="127" t="s">
        <v>180</v>
      </c>
      <c r="D43" s="5"/>
      <c r="E43" s="5"/>
      <c r="F43" s="5"/>
      <c r="G43" s="5"/>
      <c r="H43" s="5"/>
      <c r="I43" s="5"/>
      <c r="J43" s="5"/>
      <c r="K43" s="5">
        <v>1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129">
        <f t="shared" ref="AG43:AG64" si="0">SUM(D43:AF43)</f>
        <v>1</v>
      </c>
      <c r="AH43" s="84"/>
    </row>
    <row r="44" spans="1:35" s="1" customFormat="1" x14ac:dyDescent="0.2">
      <c r="A44" s="77"/>
      <c r="B44" s="82"/>
      <c r="C44" s="127" t="s">
        <v>59</v>
      </c>
      <c r="D44" s="5">
        <v>1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129">
        <f t="shared" si="0"/>
        <v>1</v>
      </c>
      <c r="AH44" s="86"/>
    </row>
    <row r="45" spans="1:35" s="1" customFormat="1" x14ac:dyDescent="0.2">
      <c r="A45" s="77"/>
      <c r="B45" s="82"/>
      <c r="C45" s="127" t="s">
        <v>181</v>
      </c>
      <c r="D45" s="5"/>
      <c r="E45" s="5"/>
      <c r="F45" s="5"/>
      <c r="G45" s="5"/>
      <c r="H45" s="5"/>
      <c r="I45" s="5"/>
      <c r="J45" s="5"/>
      <c r="K45" s="5"/>
      <c r="L45" s="5"/>
      <c r="M45" s="5">
        <v>1</v>
      </c>
      <c r="N45" s="5"/>
      <c r="O45" s="5"/>
      <c r="P45" s="5"/>
      <c r="Q45" s="5"/>
      <c r="R45" s="5"/>
      <c r="S45" s="5">
        <v>1</v>
      </c>
      <c r="T45" s="5"/>
      <c r="U45" s="5"/>
      <c r="V45" s="5"/>
      <c r="W45" s="5"/>
      <c r="X45" s="5"/>
      <c r="Y45" s="5"/>
      <c r="Z45" s="5"/>
      <c r="AA45" s="5">
        <v>1</v>
      </c>
      <c r="AB45" s="5"/>
      <c r="AC45" s="5">
        <v>1</v>
      </c>
      <c r="AD45" s="5"/>
      <c r="AE45" s="5"/>
      <c r="AF45" s="5">
        <v>1</v>
      </c>
      <c r="AG45" s="129">
        <f t="shared" si="0"/>
        <v>5</v>
      </c>
      <c r="AH45" s="86"/>
    </row>
    <row r="46" spans="1:35" s="1" customFormat="1" x14ac:dyDescent="0.2">
      <c r="A46" s="77"/>
      <c r="B46" s="82"/>
      <c r="C46" s="127" t="s">
        <v>182</v>
      </c>
      <c r="D46" s="5"/>
      <c r="E46" s="5"/>
      <c r="F46" s="5"/>
      <c r="G46" s="5"/>
      <c r="H46" s="5"/>
      <c r="I46" s="5"/>
      <c r="J46" s="5"/>
      <c r="K46" s="5">
        <v>1</v>
      </c>
      <c r="L46" s="5"/>
      <c r="M46" s="5"/>
      <c r="N46" s="5"/>
      <c r="O46" s="5"/>
      <c r="P46" s="5"/>
      <c r="Q46" s="5"/>
      <c r="R46" s="5"/>
      <c r="S46" s="5">
        <v>1</v>
      </c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129">
        <f t="shared" si="0"/>
        <v>2</v>
      </c>
      <c r="AH46" s="86"/>
    </row>
    <row r="47" spans="1:35" s="1" customFormat="1" x14ac:dyDescent="0.2">
      <c r="A47" s="77"/>
      <c r="B47" s="82"/>
      <c r="C47" s="127" t="s">
        <v>78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>
        <v>1</v>
      </c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129">
        <f t="shared" si="0"/>
        <v>1</v>
      </c>
      <c r="AH47" s="86"/>
    </row>
    <row r="48" spans="1:35" s="1" customFormat="1" x14ac:dyDescent="0.2">
      <c r="A48" s="77"/>
      <c r="B48" s="82"/>
      <c r="C48" s="127" t="s">
        <v>60</v>
      </c>
      <c r="D48" s="5">
        <v>6</v>
      </c>
      <c r="E48" s="5">
        <v>1</v>
      </c>
      <c r="F48" s="5"/>
      <c r="G48" s="5">
        <v>2</v>
      </c>
      <c r="H48" s="5"/>
      <c r="I48" s="5">
        <v>4</v>
      </c>
      <c r="J48" s="5">
        <v>1</v>
      </c>
      <c r="K48" s="5">
        <v>3</v>
      </c>
      <c r="L48" s="5"/>
      <c r="M48" s="5">
        <v>2</v>
      </c>
      <c r="N48" s="5">
        <v>3</v>
      </c>
      <c r="O48" s="5">
        <v>7</v>
      </c>
      <c r="P48" s="5">
        <v>3</v>
      </c>
      <c r="Q48" s="5"/>
      <c r="R48" s="5">
        <v>2</v>
      </c>
      <c r="S48" s="5">
        <v>2</v>
      </c>
      <c r="T48" s="5"/>
      <c r="U48" s="5">
        <v>1</v>
      </c>
      <c r="V48" s="5">
        <v>1</v>
      </c>
      <c r="W48" s="5">
        <v>2</v>
      </c>
      <c r="X48" s="5"/>
      <c r="Y48" s="5">
        <v>3</v>
      </c>
      <c r="Z48" s="5"/>
      <c r="AA48" s="5">
        <v>1</v>
      </c>
      <c r="AB48" s="5">
        <v>3</v>
      </c>
      <c r="AC48" s="5">
        <v>4</v>
      </c>
      <c r="AD48" s="5">
        <v>4</v>
      </c>
      <c r="AE48" s="5"/>
      <c r="AF48" s="5">
        <v>3</v>
      </c>
      <c r="AG48" s="129">
        <f t="shared" si="0"/>
        <v>58</v>
      </c>
      <c r="AH48" s="86"/>
    </row>
    <row r="49" spans="1:34" s="1" customFormat="1" x14ac:dyDescent="0.2">
      <c r="A49" s="77"/>
      <c r="B49" s="82"/>
      <c r="C49" s="127" t="s">
        <v>76</v>
      </c>
      <c r="D49" s="5"/>
      <c r="E49" s="5"/>
      <c r="F49" s="5"/>
      <c r="G49" s="5">
        <v>1</v>
      </c>
      <c r="H49" s="5"/>
      <c r="I49" s="5">
        <v>1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>
        <v>1</v>
      </c>
      <c r="X49" s="5"/>
      <c r="Y49" s="5"/>
      <c r="Z49" s="5"/>
      <c r="AA49" s="5"/>
      <c r="AB49" s="5"/>
      <c r="AC49" s="5"/>
      <c r="AD49" s="5"/>
      <c r="AE49" s="5"/>
      <c r="AF49" s="5"/>
      <c r="AG49" s="129">
        <f t="shared" si="0"/>
        <v>3</v>
      </c>
      <c r="AH49" s="86"/>
    </row>
    <row r="50" spans="1:34" s="1" customFormat="1" x14ac:dyDescent="0.2">
      <c r="A50" s="77"/>
      <c r="B50" s="82"/>
      <c r="C50" s="127" t="s">
        <v>61</v>
      </c>
      <c r="D50" s="5"/>
      <c r="E50" s="5"/>
      <c r="F50" s="5"/>
      <c r="G50" s="5"/>
      <c r="H50" s="5">
        <v>1</v>
      </c>
      <c r="I50" s="5"/>
      <c r="J50" s="5">
        <v>2</v>
      </c>
      <c r="K50" s="5"/>
      <c r="L50" s="5"/>
      <c r="M50" s="5"/>
      <c r="N50" s="5"/>
      <c r="O50" s="5">
        <v>2</v>
      </c>
      <c r="P50" s="5"/>
      <c r="Q50" s="5">
        <v>1</v>
      </c>
      <c r="R50" s="5">
        <v>1</v>
      </c>
      <c r="S50" s="5">
        <v>1</v>
      </c>
      <c r="T50" s="5"/>
      <c r="U50" s="5">
        <v>1</v>
      </c>
      <c r="V50" s="5">
        <v>2</v>
      </c>
      <c r="W50" s="5"/>
      <c r="X50" s="5"/>
      <c r="Y50" s="5"/>
      <c r="Z50" s="5"/>
      <c r="AA50" s="5">
        <v>3</v>
      </c>
      <c r="AB50" s="5"/>
      <c r="AC50" s="5"/>
      <c r="AD50" s="5"/>
      <c r="AE50" s="5"/>
      <c r="AF50" s="5"/>
      <c r="AG50" s="129">
        <f t="shared" si="0"/>
        <v>14</v>
      </c>
      <c r="AH50" s="86"/>
    </row>
    <row r="51" spans="1:34" s="1" customFormat="1" x14ac:dyDescent="0.2">
      <c r="A51" s="77"/>
      <c r="B51" s="82"/>
      <c r="C51" s="127" t="s">
        <v>62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>
        <v>1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>
        <v>1</v>
      </c>
      <c r="AG51" s="129">
        <f t="shared" si="0"/>
        <v>2</v>
      </c>
      <c r="AH51" s="86"/>
    </row>
    <row r="52" spans="1:34" s="1" customFormat="1" x14ac:dyDescent="0.2">
      <c r="A52" s="77"/>
      <c r="B52" s="82"/>
      <c r="C52" s="127" t="s">
        <v>86</v>
      </c>
      <c r="D52" s="5"/>
      <c r="E52" s="5"/>
      <c r="F52" s="5">
        <v>1</v>
      </c>
      <c r="G52" s="5"/>
      <c r="H52" s="5"/>
      <c r="I52" s="5"/>
      <c r="J52" s="5"/>
      <c r="K52" s="5"/>
      <c r="L52" s="5">
        <v>1</v>
      </c>
      <c r="M52" s="5"/>
      <c r="N52" s="5">
        <v>1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>
        <v>1</v>
      </c>
      <c r="Z52" s="5"/>
      <c r="AA52" s="5"/>
      <c r="AB52" s="5"/>
      <c r="AC52" s="5"/>
      <c r="AD52" s="5"/>
      <c r="AE52" s="5"/>
      <c r="AF52" s="5">
        <v>1</v>
      </c>
      <c r="AG52" s="129">
        <f t="shared" si="0"/>
        <v>5</v>
      </c>
      <c r="AH52" s="86"/>
    </row>
    <row r="53" spans="1:34" s="1" customFormat="1" x14ac:dyDescent="0.2">
      <c r="A53" s="77"/>
      <c r="B53" s="82"/>
      <c r="C53" s="127" t="s">
        <v>63</v>
      </c>
      <c r="D53" s="5"/>
      <c r="E53" s="5"/>
      <c r="F53" s="5"/>
      <c r="G53" s="5"/>
      <c r="H53" s="5"/>
      <c r="I53" s="5"/>
      <c r="J53" s="5">
        <v>1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>
        <v>1</v>
      </c>
      <c r="AG53" s="129">
        <f t="shared" si="0"/>
        <v>2</v>
      </c>
      <c r="AH53" s="86"/>
    </row>
    <row r="54" spans="1:34" s="1" customFormat="1" x14ac:dyDescent="0.2">
      <c r="A54" s="77"/>
      <c r="B54" s="82"/>
      <c r="C54" s="127" t="s">
        <v>64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>
        <v>1</v>
      </c>
      <c r="R54" s="5"/>
      <c r="S54" s="5">
        <v>1</v>
      </c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129">
        <f t="shared" si="0"/>
        <v>2</v>
      </c>
      <c r="AH54" s="86"/>
    </row>
    <row r="55" spans="1:34" s="1" customFormat="1" x14ac:dyDescent="0.2">
      <c r="A55" s="77"/>
      <c r="B55" s="82"/>
      <c r="C55" s="127" t="s">
        <v>65</v>
      </c>
      <c r="D55" s="5"/>
      <c r="E55" s="5"/>
      <c r="F55" s="5"/>
      <c r="G55" s="5"/>
      <c r="H55" s="5"/>
      <c r="I55" s="5">
        <v>1</v>
      </c>
      <c r="J55" s="5"/>
      <c r="K55" s="5">
        <v>3</v>
      </c>
      <c r="L55" s="5"/>
      <c r="M55" s="5"/>
      <c r="N55" s="5"/>
      <c r="O55" s="5"/>
      <c r="P55" s="5"/>
      <c r="Q55" s="5">
        <v>1</v>
      </c>
      <c r="R55" s="5"/>
      <c r="S55" s="5">
        <v>2</v>
      </c>
      <c r="T55" s="5"/>
      <c r="U55" s="5"/>
      <c r="V55" s="5">
        <v>3</v>
      </c>
      <c r="W55" s="5">
        <v>1</v>
      </c>
      <c r="X55" s="5"/>
      <c r="Y55" s="5"/>
      <c r="Z55" s="5"/>
      <c r="AA55" s="5"/>
      <c r="AB55" s="5">
        <v>1</v>
      </c>
      <c r="AC55" s="5">
        <v>1</v>
      </c>
      <c r="AD55" s="5"/>
      <c r="AE55" s="5"/>
      <c r="AF55" s="5">
        <v>1</v>
      </c>
      <c r="AG55" s="129">
        <f t="shared" si="0"/>
        <v>14</v>
      </c>
      <c r="AH55" s="86"/>
    </row>
    <row r="56" spans="1:34" s="1" customFormat="1" x14ac:dyDescent="0.2">
      <c r="A56" s="77"/>
      <c r="B56" s="82"/>
      <c r="C56" s="127" t="s">
        <v>66</v>
      </c>
      <c r="D56" s="5"/>
      <c r="E56" s="5">
        <v>1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>
        <v>1</v>
      </c>
      <c r="W56" s="5"/>
      <c r="X56" s="5"/>
      <c r="Y56" s="5"/>
      <c r="Z56" s="5"/>
      <c r="AA56" s="5"/>
      <c r="AB56" s="5"/>
      <c r="AC56" s="5"/>
      <c r="AD56" s="5"/>
      <c r="AE56" s="5"/>
      <c r="AF56" s="5"/>
      <c r="AG56" s="129">
        <f t="shared" si="0"/>
        <v>2</v>
      </c>
      <c r="AH56" s="86"/>
    </row>
    <row r="57" spans="1:34" s="1" customFormat="1" x14ac:dyDescent="0.2">
      <c r="A57" s="77"/>
      <c r="B57" s="82"/>
      <c r="C57" s="127" t="s">
        <v>67</v>
      </c>
      <c r="D57" s="5"/>
      <c r="E57" s="5"/>
      <c r="F57" s="5">
        <v>1</v>
      </c>
      <c r="G57" s="5">
        <v>2</v>
      </c>
      <c r="H57" s="5"/>
      <c r="I57" s="5">
        <v>3</v>
      </c>
      <c r="J57" s="5">
        <v>4</v>
      </c>
      <c r="K57" s="5">
        <v>4</v>
      </c>
      <c r="L57" s="5">
        <v>3</v>
      </c>
      <c r="M57" s="5"/>
      <c r="N57" s="5"/>
      <c r="O57" s="5">
        <v>1</v>
      </c>
      <c r="P57" s="5">
        <v>1</v>
      </c>
      <c r="Q57" s="5">
        <v>3</v>
      </c>
      <c r="R57" s="5">
        <v>2</v>
      </c>
      <c r="S57" s="5">
        <v>11</v>
      </c>
      <c r="T57" s="5">
        <v>1</v>
      </c>
      <c r="U57" s="5"/>
      <c r="V57" s="5">
        <v>2</v>
      </c>
      <c r="W57" s="5"/>
      <c r="X57" s="5">
        <v>1</v>
      </c>
      <c r="Y57" s="5">
        <v>1</v>
      </c>
      <c r="Z57" s="5"/>
      <c r="AA57" s="5">
        <v>1</v>
      </c>
      <c r="AB57" s="5"/>
      <c r="AC57" s="5">
        <v>3</v>
      </c>
      <c r="AD57" s="5">
        <v>2</v>
      </c>
      <c r="AE57" s="5"/>
      <c r="AF57" s="5">
        <v>1</v>
      </c>
      <c r="AG57" s="129">
        <f t="shared" si="0"/>
        <v>47</v>
      </c>
      <c r="AH57" s="86"/>
    </row>
    <row r="58" spans="1:34" s="1" customFormat="1" x14ac:dyDescent="0.2">
      <c r="A58" s="77"/>
      <c r="B58" s="82"/>
      <c r="C58" s="127" t="s">
        <v>79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>
        <v>1</v>
      </c>
      <c r="X58" s="5"/>
      <c r="Y58" s="5"/>
      <c r="Z58" s="5"/>
      <c r="AA58" s="5"/>
      <c r="AB58" s="5"/>
      <c r="AC58" s="5"/>
      <c r="AD58" s="5"/>
      <c r="AE58" s="5"/>
      <c r="AF58" s="5"/>
      <c r="AG58" s="129">
        <f t="shared" si="0"/>
        <v>1</v>
      </c>
      <c r="AH58" s="86"/>
    </row>
    <row r="59" spans="1:34" s="1" customFormat="1" x14ac:dyDescent="0.2">
      <c r="A59" s="77"/>
      <c r="B59" s="82"/>
      <c r="C59" s="127" t="s">
        <v>68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>
        <v>1</v>
      </c>
      <c r="P59" s="5"/>
      <c r="Q59" s="5"/>
      <c r="R59" s="5">
        <v>1</v>
      </c>
      <c r="S59" s="5">
        <v>1</v>
      </c>
      <c r="T59" s="5">
        <v>1</v>
      </c>
      <c r="U59" s="5">
        <v>1</v>
      </c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9">
        <f t="shared" si="0"/>
        <v>5</v>
      </c>
      <c r="AH59" s="86"/>
    </row>
    <row r="60" spans="1:34" s="1" customFormat="1" x14ac:dyDescent="0.2">
      <c r="A60" s="77"/>
      <c r="B60" s="82"/>
      <c r="C60" s="127" t="s">
        <v>87</v>
      </c>
      <c r="D60" s="5">
        <v>12</v>
      </c>
      <c r="E60" s="5">
        <v>2</v>
      </c>
      <c r="F60" s="5"/>
      <c r="G60" s="5"/>
      <c r="H60" s="5"/>
      <c r="I60" s="5">
        <v>1</v>
      </c>
      <c r="J60" s="5">
        <v>2</v>
      </c>
      <c r="K60" s="5">
        <v>6</v>
      </c>
      <c r="L60" s="5">
        <v>1</v>
      </c>
      <c r="M60" s="5"/>
      <c r="N60" s="5"/>
      <c r="O60" s="5"/>
      <c r="P60" s="5">
        <v>2</v>
      </c>
      <c r="Q60" s="5">
        <v>2</v>
      </c>
      <c r="R60" s="5">
        <v>1</v>
      </c>
      <c r="S60" s="5">
        <v>1</v>
      </c>
      <c r="T60" s="5"/>
      <c r="U60" s="5">
        <v>1</v>
      </c>
      <c r="V60" s="5">
        <v>2</v>
      </c>
      <c r="W60" s="5"/>
      <c r="X60" s="5"/>
      <c r="Y60" s="5">
        <v>4</v>
      </c>
      <c r="Z60" s="5"/>
      <c r="AA60" s="5"/>
      <c r="AB60" s="5">
        <v>1</v>
      </c>
      <c r="AC60" s="5">
        <v>2</v>
      </c>
      <c r="AD60" s="5">
        <v>3</v>
      </c>
      <c r="AE60" s="5"/>
      <c r="AF60" s="5">
        <v>1</v>
      </c>
      <c r="AG60" s="129">
        <f t="shared" si="0"/>
        <v>44</v>
      </c>
      <c r="AH60" s="86"/>
    </row>
    <row r="61" spans="1:34" s="1" customFormat="1" x14ac:dyDescent="0.2">
      <c r="A61" s="77"/>
      <c r="B61" s="82"/>
      <c r="C61" s="127" t="s">
        <v>69</v>
      </c>
      <c r="D61" s="5">
        <v>64</v>
      </c>
      <c r="E61" s="5">
        <v>64</v>
      </c>
      <c r="F61" s="5">
        <v>72</v>
      </c>
      <c r="G61" s="5">
        <v>43</v>
      </c>
      <c r="H61" s="5">
        <v>67</v>
      </c>
      <c r="I61" s="5">
        <v>64</v>
      </c>
      <c r="J61" s="5">
        <v>67</v>
      </c>
      <c r="K61" s="5">
        <v>55</v>
      </c>
      <c r="L61" s="5">
        <v>58</v>
      </c>
      <c r="M61" s="5">
        <v>80</v>
      </c>
      <c r="N61" s="5">
        <v>81</v>
      </c>
      <c r="O61" s="5">
        <v>67</v>
      </c>
      <c r="P61" s="5">
        <v>71</v>
      </c>
      <c r="Q61" s="5">
        <v>57</v>
      </c>
      <c r="R61" s="5">
        <v>72</v>
      </c>
      <c r="S61" s="5">
        <v>31</v>
      </c>
      <c r="T61" s="5">
        <v>73</v>
      </c>
      <c r="U61" s="5">
        <v>97</v>
      </c>
      <c r="V61" s="5">
        <v>65</v>
      </c>
      <c r="W61" s="5">
        <v>50</v>
      </c>
      <c r="X61" s="5">
        <v>71</v>
      </c>
      <c r="Y61" s="5">
        <v>99</v>
      </c>
      <c r="Z61" s="5">
        <v>18</v>
      </c>
      <c r="AA61" s="5">
        <v>42</v>
      </c>
      <c r="AB61" s="5">
        <v>65</v>
      </c>
      <c r="AC61" s="5">
        <v>53</v>
      </c>
      <c r="AD61" s="5">
        <v>36</v>
      </c>
      <c r="AE61" s="5">
        <v>39</v>
      </c>
      <c r="AF61" s="5">
        <v>60</v>
      </c>
      <c r="AG61" s="129">
        <f t="shared" si="0"/>
        <v>1781</v>
      </c>
      <c r="AH61" s="86"/>
    </row>
    <row r="62" spans="1:34" s="1" customFormat="1" x14ac:dyDescent="0.2">
      <c r="A62" s="77"/>
      <c r="B62" s="82"/>
      <c r="C62" s="127" t="s">
        <v>80</v>
      </c>
      <c r="D62" s="5"/>
      <c r="E62" s="5"/>
      <c r="F62" s="5"/>
      <c r="G62" s="5">
        <v>1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>
        <v>1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129">
        <f t="shared" si="0"/>
        <v>2</v>
      </c>
      <c r="AH62" s="86"/>
    </row>
    <row r="63" spans="1:34" s="1" customFormat="1" x14ac:dyDescent="0.2">
      <c r="A63" s="77"/>
      <c r="B63" s="82"/>
      <c r="C63" s="127" t="s">
        <v>70</v>
      </c>
      <c r="D63" s="5"/>
      <c r="E63" s="5"/>
      <c r="F63" s="5"/>
      <c r="G63" s="5"/>
      <c r="H63" s="5"/>
      <c r="I63" s="5">
        <v>1</v>
      </c>
      <c r="J63" s="5">
        <v>1</v>
      </c>
      <c r="K63" s="5"/>
      <c r="L63" s="5">
        <v>1</v>
      </c>
      <c r="M63" s="5"/>
      <c r="N63" s="5">
        <v>1</v>
      </c>
      <c r="O63" s="5"/>
      <c r="P63" s="5"/>
      <c r="Q63" s="5">
        <v>1</v>
      </c>
      <c r="R63" s="5"/>
      <c r="S63" s="5">
        <v>3</v>
      </c>
      <c r="T63" s="5"/>
      <c r="U63" s="5"/>
      <c r="V63" s="5"/>
      <c r="W63" s="5">
        <v>1</v>
      </c>
      <c r="X63" s="5"/>
      <c r="Y63" s="5"/>
      <c r="Z63" s="5"/>
      <c r="AA63" s="5"/>
      <c r="AB63" s="5"/>
      <c r="AC63" s="5"/>
      <c r="AD63" s="5"/>
      <c r="AE63" s="5"/>
      <c r="AF63" s="5"/>
      <c r="AG63" s="129">
        <f t="shared" si="0"/>
        <v>9</v>
      </c>
      <c r="AH63" s="86"/>
    </row>
    <row r="64" spans="1:34" s="1" customFormat="1" x14ac:dyDescent="0.2">
      <c r="A64" s="77"/>
      <c r="B64" s="82"/>
      <c r="C64" s="127" t="s">
        <v>183</v>
      </c>
      <c r="D64" s="5">
        <v>5</v>
      </c>
      <c r="E64" s="5">
        <v>1</v>
      </c>
      <c r="F64" s="5">
        <v>3</v>
      </c>
      <c r="G64" s="5">
        <v>4</v>
      </c>
      <c r="H64" s="5">
        <v>3</v>
      </c>
      <c r="I64" s="5">
        <v>10</v>
      </c>
      <c r="J64" s="5">
        <v>8</v>
      </c>
      <c r="K64" s="5">
        <v>9</v>
      </c>
      <c r="L64" s="5">
        <v>1</v>
      </c>
      <c r="M64" s="5">
        <v>3</v>
      </c>
      <c r="N64" s="5">
        <v>4</v>
      </c>
      <c r="O64" s="5">
        <v>5</v>
      </c>
      <c r="P64" s="5">
        <v>3</v>
      </c>
      <c r="Q64" s="5">
        <v>10</v>
      </c>
      <c r="R64" s="5">
        <v>5</v>
      </c>
      <c r="S64" s="5">
        <v>6</v>
      </c>
      <c r="T64" s="5">
        <v>9</v>
      </c>
      <c r="U64" s="5">
        <v>9</v>
      </c>
      <c r="V64" s="5">
        <v>10</v>
      </c>
      <c r="W64" s="5">
        <v>9</v>
      </c>
      <c r="X64" s="5">
        <v>2</v>
      </c>
      <c r="Y64" s="5">
        <v>5</v>
      </c>
      <c r="Z64" s="5">
        <v>1</v>
      </c>
      <c r="AA64" s="5"/>
      <c r="AB64" s="5">
        <v>4</v>
      </c>
      <c r="AC64" s="5">
        <v>13</v>
      </c>
      <c r="AD64" s="5">
        <v>8</v>
      </c>
      <c r="AE64" s="5">
        <v>3</v>
      </c>
      <c r="AF64" s="5">
        <v>1</v>
      </c>
      <c r="AG64" s="129">
        <f t="shared" si="0"/>
        <v>154</v>
      </c>
      <c r="AH64" s="86"/>
    </row>
    <row r="65" spans="1:34" s="1" customFormat="1" x14ac:dyDescent="0.2">
      <c r="A65" s="77"/>
      <c r="B65" s="82"/>
      <c r="C65" s="139" t="s">
        <v>5</v>
      </c>
      <c r="D65" s="132">
        <f>SUM(D43:D64)</f>
        <v>88</v>
      </c>
      <c r="E65" s="132">
        <f t="shared" ref="E65:AG65" si="1">SUM(E43:E64)</f>
        <v>69</v>
      </c>
      <c r="F65" s="132">
        <f t="shared" si="1"/>
        <v>77</v>
      </c>
      <c r="G65" s="132">
        <f t="shared" si="1"/>
        <v>53</v>
      </c>
      <c r="H65" s="132">
        <f t="shared" si="1"/>
        <v>71</v>
      </c>
      <c r="I65" s="132">
        <f t="shared" si="1"/>
        <v>85</v>
      </c>
      <c r="J65" s="132">
        <f t="shared" si="1"/>
        <v>86</v>
      </c>
      <c r="K65" s="132">
        <f t="shared" si="1"/>
        <v>82</v>
      </c>
      <c r="L65" s="132">
        <f t="shared" si="1"/>
        <v>65</v>
      </c>
      <c r="M65" s="132">
        <f t="shared" si="1"/>
        <v>86</v>
      </c>
      <c r="N65" s="132">
        <f t="shared" si="1"/>
        <v>90</v>
      </c>
      <c r="O65" s="132">
        <f t="shared" si="1"/>
        <v>83</v>
      </c>
      <c r="P65" s="132">
        <f t="shared" si="1"/>
        <v>80</v>
      </c>
      <c r="Q65" s="132">
        <f t="shared" si="1"/>
        <v>77</v>
      </c>
      <c r="R65" s="132">
        <f t="shared" si="1"/>
        <v>84</v>
      </c>
      <c r="S65" s="132">
        <f t="shared" si="1"/>
        <v>62</v>
      </c>
      <c r="T65" s="132">
        <f t="shared" si="1"/>
        <v>84</v>
      </c>
      <c r="U65" s="132">
        <f t="shared" si="1"/>
        <v>111</v>
      </c>
      <c r="V65" s="132">
        <f t="shared" si="1"/>
        <v>86</v>
      </c>
      <c r="W65" s="132">
        <f t="shared" si="1"/>
        <v>65</v>
      </c>
      <c r="X65" s="132">
        <f t="shared" si="1"/>
        <v>74</v>
      </c>
      <c r="Y65" s="132">
        <f t="shared" si="1"/>
        <v>113</v>
      </c>
      <c r="Z65" s="132">
        <f t="shared" si="1"/>
        <v>19</v>
      </c>
      <c r="AA65" s="132">
        <f t="shared" si="1"/>
        <v>48</v>
      </c>
      <c r="AB65" s="132">
        <f t="shared" si="1"/>
        <v>74</v>
      </c>
      <c r="AC65" s="132">
        <f t="shared" si="1"/>
        <v>77</v>
      </c>
      <c r="AD65" s="132">
        <f t="shared" si="1"/>
        <v>53</v>
      </c>
      <c r="AE65" s="132">
        <f t="shared" si="1"/>
        <v>42</v>
      </c>
      <c r="AF65" s="132">
        <f t="shared" si="1"/>
        <v>71</v>
      </c>
      <c r="AG65" s="132">
        <f t="shared" si="1"/>
        <v>2155</v>
      </c>
      <c r="AH65" s="86"/>
    </row>
    <row r="66" spans="1:34" s="1" customFormat="1" x14ac:dyDescent="0.25">
      <c r="A66" s="76"/>
      <c r="C66" s="87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</row>
    <row r="67" spans="1:34" s="1" customFormat="1" x14ac:dyDescent="0.25">
      <c r="A67" s="76"/>
      <c r="C67" s="1" t="s">
        <v>166</v>
      </c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</row>
    <row r="68" spans="1:34" s="1" customFormat="1" x14ac:dyDescent="0.25">
      <c r="A68" s="76"/>
      <c r="C68" s="87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</row>
    <row r="69" spans="1:34" s="1" customFormat="1" x14ac:dyDescent="0.25">
      <c r="A69" s="76"/>
    </row>
    <row r="70" spans="1:34" s="117" customFormat="1" ht="15.75" x14ac:dyDescent="0.25">
      <c r="A70" s="133"/>
      <c r="C70" s="233" t="s">
        <v>187</v>
      </c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3"/>
      <c r="Y70" s="233"/>
      <c r="Z70" s="233"/>
      <c r="AA70" s="233"/>
      <c r="AB70" s="233"/>
      <c r="AC70" s="134"/>
      <c r="AD70" s="134"/>
      <c r="AE70" s="134"/>
      <c r="AF70" s="134"/>
      <c r="AG70" s="134"/>
      <c r="AH70" s="134"/>
    </row>
    <row r="71" spans="1:34" s="1" customFormat="1" x14ac:dyDescent="0.25">
      <c r="A71" s="78"/>
      <c r="B71" s="81"/>
      <c r="C71" s="80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80"/>
      <c r="AC71" s="80"/>
      <c r="AD71" s="80"/>
      <c r="AE71" s="80"/>
      <c r="AF71" s="80"/>
      <c r="AG71" s="80"/>
      <c r="AH71" s="80"/>
    </row>
    <row r="72" spans="1:34" s="1" customFormat="1" x14ac:dyDescent="0.25">
      <c r="A72" s="78"/>
      <c r="B72" s="81"/>
      <c r="C72" s="246" t="s">
        <v>55</v>
      </c>
      <c r="D72" s="246" t="s">
        <v>179</v>
      </c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6"/>
      <c r="AB72" s="247" t="s">
        <v>5</v>
      </c>
      <c r="AC72" s="83"/>
      <c r="AD72" s="83"/>
      <c r="AE72" s="83"/>
      <c r="AF72" s="83"/>
      <c r="AG72" s="83"/>
      <c r="AH72" s="83"/>
    </row>
    <row r="73" spans="1:34" s="1" customFormat="1" x14ac:dyDescent="0.25">
      <c r="A73" s="79"/>
      <c r="B73" s="86"/>
      <c r="C73" s="247"/>
      <c r="D73" s="130">
        <v>6</v>
      </c>
      <c r="E73" s="130">
        <v>9</v>
      </c>
      <c r="F73" s="130">
        <v>12</v>
      </c>
      <c r="G73" s="130">
        <v>13</v>
      </c>
      <c r="H73" s="130">
        <v>14</v>
      </c>
      <c r="I73" s="130">
        <v>16</v>
      </c>
      <c r="J73" s="130">
        <v>21</v>
      </c>
      <c r="K73" s="130">
        <v>22</v>
      </c>
      <c r="L73" s="130">
        <v>23</v>
      </c>
      <c r="M73" s="130">
        <v>24</v>
      </c>
      <c r="N73" s="130">
        <v>27</v>
      </c>
      <c r="O73" s="130">
        <v>28</v>
      </c>
      <c r="P73" s="130">
        <v>31</v>
      </c>
      <c r="Q73" s="130">
        <v>32</v>
      </c>
      <c r="R73" s="130">
        <v>33</v>
      </c>
      <c r="S73" s="130">
        <v>36</v>
      </c>
      <c r="T73" s="130">
        <v>37</v>
      </c>
      <c r="U73" s="130">
        <v>38</v>
      </c>
      <c r="V73" s="130">
        <v>53</v>
      </c>
      <c r="W73" s="130">
        <v>68</v>
      </c>
      <c r="X73" s="130">
        <v>86</v>
      </c>
      <c r="Y73" s="130">
        <v>92</v>
      </c>
      <c r="Z73" s="130">
        <v>99</v>
      </c>
      <c r="AA73" s="130" t="s">
        <v>12</v>
      </c>
      <c r="AB73" s="248"/>
      <c r="AC73" s="84"/>
      <c r="AD73" s="84"/>
      <c r="AE73" s="84"/>
      <c r="AF73" s="84"/>
      <c r="AG73" s="84"/>
      <c r="AH73" s="84"/>
    </row>
    <row r="74" spans="1:34" s="1" customFormat="1" hidden="1" x14ac:dyDescent="0.25">
      <c r="A74" s="79"/>
      <c r="B74" s="86"/>
      <c r="C74" s="140">
        <v>1</v>
      </c>
      <c r="D74" s="141">
        <v>2</v>
      </c>
      <c r="E74" s="142">
        <v>3</v>
      </c>
      <c r="F74" s="142">
        <v>4</v>
      </c>
      <c r="G74" s="142">
        <v>5</v>
      </c>
      <c r="H74" s="142">
        <v>6</v>
      </c>
      <c r="I74" s="142">
        <v>7</v>
      </c>
      <c r="J74" s="142">
        <v>8</v>
      </c>
      <c r="K74" s="142">
        <v>9</v>
      </c>
      <c r="L74" s="142">
        <v>10</v>
      </c>
      <c r="M74" s="142">
        <v>11</v>
      </c>
      <c r="N74" s="142">
        <v>12</v>
      </c>
      <c r="O74" s="142">
        <v>13</v>
      </c>
      <c r="P74" s="142">
        <v>14</v>
      </c>
      <c r="Q74" s="142">
        <v>15</v>
      </c>
      <c r="R74" s="142">
        <v>16</v>
      </c>
      <c r="S74" s="142">
        <v>17</v>
      </c>
      <c r="T74" s="142">
        <v>18</v>
      </c>
      <c r="U74" s="142">
        <v>19</v>
      </c>
      <c r="V74" s="142">
        <v>20</v>
      </c>
      <c r="W74" s="142">
        <v>21</v>
      </c>
      <c r="X74" s="142">
        <v>22</v>
      </c>
      <c r="Y74" s="142">
        <v>23</v>
      </c>
      <c r="Z74" s="142">
        <v>24</v>
      </c>
      <c r="AA74" s="142">
        <v>25</v>
      </c>
      <c r="AB74" s="249"/>
      <c r="AC74" s="84"/>
      <c r="AD74" s="84"/>
      <c r="AE74" s="84"/>
      <c r="AF74" s="84"/>
      <c r="AG74" s="84"/>
      <c r="AH74" s="84"/>
    </row>
    <row r="75" spans="1:34" s="1" customFormat="1" x14ac:dyDescent="0.25">
      <c r="A75" s="79"/>
      <c r="B75" s="86"/>
      <c r="C75" s="127" t="s">
        <v>58</v>
      </c>
      <c r="D75" s="128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>
        <v>1</v>
      </c>
      <c r="Y75" s="5"/>
      <c r="Z75" s="5"/>
      <c r="AA75" s="5"/>
      <c r="AB75" s="129">
        <f t="shared" ref="AB75:AB95" si="2">SUM(D75:AA75)</f>
        <v>1</v>
      </c>
      <c r="AC75" s="84"/>
      <c r="AD75" s="84"/>
      <c r="AE75" s="84"/>
      <c r="AF75" s="84"/>
      <c r="AG75" s="84"/>
      <c r="AH75" s="84"/>
    </row>
    <row r="76" spans="1:34" s="1" customFormat="1" x14ac:dyDescent="0.25">
      <c r="A76" s="79"/>
      <c r="B76" s="86"/>
      <c r="C76" s="127" t="s">
        <v>181</v>
      </c>
      <c r="D76" s="128"/>
      <c r="E76" s="5"/>
      <c r="F76" s="5">
        <v>1</v>
      </c>
      <c r="G76" s="5"/>
      <c r="H76" s="5"/>
      <c r="I76" s="5"/>
      <c r="J76" s="5">
        <v>1</v>
      </c>
      <c r="K76" s="5"/>
      <c r="L76" s="5">
        <v>1</v>
      </c>
      <c r="M76" s="5"/>
      <c r="N76" s="5">
        <v>2</v>
      </c>
      <c r="O76" s="5"/>
      <c r="P76" s="5">
        <v>1</v>
      </c>
      <c r="Q76" s="5"/>
      <c r="R76" s="5"/>
      <c r="S76" s="5"/>
      <c r="T76" s="5">
        <v>1</v>
      </c>
      <c r="U76" s="5"/>
      <c r="V76" s="5">
        <v>1</v>
      </c>
      <c r="W76" s="5">
        <v>1</v>
      </c>
      <c r="X76" s="5"/>
      <c r="Y76" s="5"/>
      <c r="Z76" s="5"/>
      <c r="AA76" s="5"/>
      <c r="AB76" s="129">
        <f t="shared" si="2"/>
        <v>9</v>
      </c>
      <c r="AC76" s="84"/>
      <c r="AD76" s="84"/>
      <c r="AE76" s="84"/>
      <c r="AF76" s="84"/>
      <c r="AG76" s="84"/>
      <c r="AH76" s="84"/>
    </row>
    <row r="77" spans="1:34" s="1" customFormat="1" x14ac:dyDescent="0.25">
      <c r="A77" s="79"/>
      <c r="B77" s="86"/>
      <c r="C77" s="127" t="s">
        <v>182</v>
      </c>
      <c r="D77" s="128"/>
      <c r="E77" s="5"/>
      <c r="F77" s="5"/>
      <c r="G77" s="5"/>
      <c r="H77" s="5">
        <v>1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129">
        <f t="shared" si="2"/>
        <v>1</v>
      </c>
      <c r="AC77" s="84"/>
      <c r="AD77" s="84"/>
      <c r="AE77" s="84"/>
      <c r="AF77" s="84"/>
      <c r="AG77" s="84"/>
      <c r="AH77" s="84"/>
    </row>
    <row r="78" spans="1:34" s="1" customFormat="1" x14ac:dyDescent="0.25">
      <c r="A78" s="79"/>
      <c r="B78" s="86"/>
      <c r="C78" s="127" t="s">
        <v>60</v>
      </c>
      <c r="D78" s="128">
        <v>1</v>
      </c>
      <c r="E78" s="5">
        <v>2</v>
      </c>
      <c r="F78" s="5">
        <v>4</v>
      </c>
      <c r="G78" s="5">
        <v>8</v>
      </c>
      <c r="H78" s="5">
        <v>5</v>
      </c>
      <c r="I78" s="5">
        <v>1</v>
      </c>
      <c r="J78" s="5">
        <v>1</v>
      </c>
      <c r="K78" s="5">
        <v>1</v>
      </c>
      <c r="L78" s="5">
        <v>6</v>
      </c>
      <c r="M78" s="5">
        <v>6</v>
      </c>
      <c r="N78" s="5">
        <v>8</v>
      </c>
      <c r="O78" s="5">
        <v>3</v>
      </c>
      <c r="P78" s="5">
        <v>4</v>
      </c>
      <c r="Q78" s="5">
        <v>2</v>
      </c>
      <c r="R78" s="5">
        <v>1</v>
      </c>
      <c r="S78" s="5">
        <v>2</v>
      </c>
      <c r="T78" s="5">
        <v>2</v>
      </c>
      <c r="U78" s="5">
        <v>4</v>
      </c>
      <c r="V78" s="5">
        <v>1</v>
      </c>
      <c r="W78" s="5">
        <v>2</v>
      </c>
      <c r="X78" s="5">
        <v>4</v>
      </c>
      <c r="Y78" s="5">
        <v>2</v>
      </c>
      <c r="Z78" s="5">
        <v>1</v>
      </c>
      <c r="AA78" s="5">
        <v>3</v>
      </c>
      <c r="AB78" s="129">
        <f t="shared" si="2"/>
        <v>74</v>
      </c>
      <c r="AC78" s="84"/>
      <c r="AD78" s="84"/>
      <c r="AE78" s="84"/>
      <c r="AF78" s="84"/>
      <c r="AG78" s="84"/>
      <c r="AH78" s="84"/>
    </row>
    <row r="79" spans="1:34" s="1" customFormat="1" x14ac:dyDescent="0.25">
      <c r="A79" s="79"/>
      <c r="B79" s="86"/>
      <c r="C79" s="127" t="s">
        <v>76</v>
      </c>
      <c r="D79" s="128"/>
      <c r="E79" s="5"/>
      <c r="F79" s="5">
        <v>1</v>
      </c>
      <c r="G79" s="5">
        <v>1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129">
        <f t="shared" si="2"/>
        <v>2</v>
      </c>
      <c r="AC79" s="84"/>
      <c r="AD79" s="84"/>
      <c r="AE79" s="84"/>
      <c r="AF79" s="84"/>
      <c r="AG79" s="84"/>
      <c r="AH79" s="84"/>
    </row>
    <row r="80" spans="1:34" s="1" customFormat="1" x14ac:dyDescent="0.25">
      <c r="A80" s="79"/>
      <c r="B80" s="86"/>
      <c r="C80" s="127" t="s">
        <v>61</v>
      </c>
      <c r="D80" s="128"/>
      <c r="E80" s="5"/>
      <c r="F80" s="5">
        <v>1</v>
      </c>
      <c r="G80" s="5"/>
      <c r="H80" s="5"/>
      <c r="I80" s="5"/>
      <c r="J80" s="5"/>
      <c r="K80" s="5"/>
      <c r="L80" s="5"/>
      <c r="M80" s="5">
        <v>1</v>
      </c>
      <c r="N80" s="5">
        <v>3</v>
      </c>
      <c r="O80" s="5"/>
      <c r="P80" s="5">
        <v>4</v>
      </c>
      <c r="Q80" s="5">
        <v>1</v>
      </c>
      <c r="R80" s="5">
        <v>1</v>
      </c>
      <c r="S80" s="5">
        <v>1</v>
      </c>
      <c r="T80" s="5"/>
      <c r="U80" s="5"/>
      <c r="V80" s="5"/>
      <c r="W80" s="5">
        <v>1</v>
      </c>
      <c r="X80" s="5"/>
      <c r="Y80" s="5"/>
      <c r="Z80" s="5"/>
      <c r="AA80" s="5">
        <v>1</v>
      </c>
      <c r="AB80" s="129">
        <f t="shared" si="2"/>
        <v>14</v>
      </c>
      <c r="AC80" s="84"/>
      <c r="AD80" s="84"/>
      <c r="AE80" s="84"/>
      <c r="AF80" s="84"/>
      <c r="AG80" s="84"/>
      <c r="AH80" s="84"/>
    </row>
    <row r="81" spans="1:34" s="1" customFormat="1" x14ac:dyDescent="0.25">
      <c r="A81" s="79"/>
      <c r="B81" s="86"/>
      <c r="C81" s="127" t="s">
        <v>86</v>
      </c>
      <c r="D81" s="128">
        <v>1</v>
      </c>
      <c r="E81" s="5">
        <v>1</v>
      </c>
      <c r="F81" s="5"/>
      <c r="G81" s="5"/>
      <c r="H81" s="5"/>
      <c r="I81" s="5"/>
      <c r="J81" s="5"/>
      <c r="K81" s="5"/>
      <c r="L81" s="5"/>
      <c r="M81" s="5"/>
      <c r="N81" s="5">
        <v>1</v>
      </c>
      <c r="O81" s="5">
        <v>1</v>
      </c>
      <c r="P81" s="5"/>
      <c r="Q81" s="5"/>
      <c r="R81" s="5"/>
      <c r="S81" s="5"/>
      <c r="T81" s="5"/>
      <c r="U81" s="5"/>
      <c r="V81" s="5"/>
      <c r="W81" s="5"/>
      <c r="X81" s="5"/>
      <c r="Y81" s="5">
        <v>1</v>
      </c>
      <c r="Z81" s="5"/>
      <c r="AA81" s="5"/>
      <c r="AB81" s="129">
        <f t="shared" si="2"/>
        <v>5</v>
      </c>
      <c r="AC81" s="84"/>
      <c r="AD81" s="84"/>
      <c r="AE81" s="84"/>
      <c r="AF81" s="84"/>
      <c r="AG81" s="84"/>
      <c r="AH81" s="84"/>
    </row>
    <row r="82" spans="1:34" s="1" customFormat="1" x14ac:dyDescent="0.25">
      <c r="A82" s="79"/>
      <c r="B82" s="86"/>
      <c r="C82" s="127" t="s">
        <v>185</v>
      </c>
      <c r="D82" s="128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>
        <v>1</v>
      </c>
      <c r="Z82" s="5"/>
      <c r="AA82" s="5"/>
      <c r="AB82" s="129">
        <f t="shared" si="2"/>
        <v>1</v>
      </c>
      <c r="AC82" s="84"/>
      <c r="AD82" s="84"/>
      <c r="AE82" s="84"/>
      <c r="AF82" s="84"/>
      <c r="AG82" s="84"/>
      <c r="AH82" s="84"/>
    </row>
    <row r="83" spans="1:34" s="1" customFormat="1" x14ac:dyDescent="0.25">
      <c r="A83" s="79"/>
      <c r="B83" s="86"/>
      <c r="C83" s="127" t="s">
        <v>63</v>
      </c>
      <c r="D83" s="128"/>
      <c r="E83" s="5"/>
      <c r="F83" s="5"/>
      <c r="G83" s="5"/>
      <c r="H83" s="5"/>
      <c r="I83" s="5"/>
      <c r="J83" s="5">
        <v>1</v>
      </c>
      <c r="K83" s="5">
        <v>1</v>
      </c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129">
        <f t="shared" si="2"/>
        <v>2</v>
      </c>
      <c r="AC83" s="84"/>
      <c r="AD83" s="84"/>
      <c r="AE83" s="84"/>
      <c r="AF83" s="84"/>
      <c r="AG83" s="84"/>
      <c r="AH83" s="84"/>
    </row>
    <row r="84" spans="1:34" s="1" customFormat="1" x14ac:dyDescent="0.25">
      <c r="A84" s="79"/>
      <c r="B84" s="86"/>
      <c r="C84" s="127" t="s">
        <v>64</v>
      </c>
      <c r="D84" s="128"/>
      <c r="E84" s="5"/>
      <c r="F84" s="5"/>
      <c r="G84" s="5"/>
      <c r="H84" s="5"/>
      <c r="I84" s="5"/>
      <c r="J84" s="5"/>
      <c r="K84" s="5"/>
      <c r="L84" s="5"/>
      <c r="M84" s="5"/>
      <c r="N84" s="5"/>
      <c r="O84" s="5">
        <v>1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129">
        <f t="shared" si="2"/>
        <v>1</v>
      </c>
      <c r="AC84" s="84"/>
      <c r="AD84" s="84"/>
      <c r="AE84" s="84"/>
      <c r="AF84" s="84"/>
      <c r="AG84" s="84"/>
      <c r="AH84" s="84"/>
    </row>
    <row r="85" spans="1:34" s="1" customFormat="1" x14ac:dyDescent="0.25">
      <c r="A85" s="79"/>
      <c r="B85" s="86"/>
      <c r="C85" s="127" t="s">
        <v>65</v>
      </c>
      <c r="D85" s="128"/>
      <c r="E85" s="5"/>
      <c r="F85" s="5">
        <v>2</v>
      </c>
      <c r="G85" s="5"/>
      <c r="H85" s="5">
        <v>3</v>
      </c>
      <c r="I85" s="5">
        <v>2</v>
      </c>
      <c r="J85" s="5"/>
      <c r="K85" s="5"/>
      <c r="L85" s="5"/>
      <c r="M85" s="5"/>
      <c r="N85" s="5">
        <v>1</v>
      </c>
      <c r="O85" s="5"/>
      <c r="P85" s="5"/>
      <c r="Q85" s="5"/>
      <c r="R85" s="5"/>
      <c r="S85" s="5">
        <v>1</v>
      </c>
      <c r="T85" s="5"/>
      <c r="U85" s="5"/>
      <c r="V85" s="5"/>
      <c r="W85" s="5">
        <v>1</v>
      </c>
      <c r="X85" s="5"/>
      <c r="Y85" s="5"/>
      <c r="Z85" s="5"/>
      <c r="AA85" s="5"/>
      <c r="AB85" s="129">
        <f t="shared" si="2"/>
        <v>10</v>
      </c>
      <c r="AC85" s="84"/>
      <c r="AD85" s="84"/>
      <c r="AE85" s="84"/>
      <c r="AF85" s="84"/>
      <c r="AG85" s="84"/>
      <c r="AH85" s="84"/>
    </row>
    <row r="86" spans="1:34" s="1" customFormat="1" x14ac:dyDescent="0.25">
      <c r="A86" s="79"/>
      <c r="B86" s="86"/>
      <c r="C86" s="127" t="s">
        <v>186</v>
      </c>
      <c r="D86" s="128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>
        <v>1</v>
      </c>
      <c r="V86" s="5"/>
      <c r="W86" s="5"/>
      <c r="X86" s="5"/>
      <c r="Y86" s="5"/>
      <c r="Z86" s="5"/>
      <c r="AA86" s="5"/>
      <c r="AB86" s="129">
        <f t="shared" si="2"/>
        <v>1</v>
      </c>
      <c r="AC86" s="84"/>
      <c r="AD86" s="84"/>
      <c r="AE86" s="84"/>
      <c r="AF86" s="84"/>
      <c r="AG86" s="84"/>
      <c r="AH86" s="84"/>
    </row>
    <row r="87" spans="1:34" s="1" customFormat="1" x14ac:dyDescent="0.25">
      <c r="A87" s="79"/>
      <c r="B87" s="86"/>
      <c r="C87" s="127" t="s">
        <v>67</v>
      </c>
      <c r="D87" s="128"/>
      <c r="E87" s="5"/>
      <c r="F87" s="5">
        <v>3</v>
      </c>
      <c r="G87" s="5">
        <v>3</v>
      </c>
      <c r="H87" s="5">
        <v>9</v>
      </c>
      <c r="I87" s="5">
        <v>1</v>
      </c>
      <c r="J87" s="5"/>
      <c r="K87" s="5"/>
      <c r="L87" s="5">
        <v>1</v>
      </c>
      <c r="M87" s="5">
        <v>1</v>
      </c>
      <c r="N87" s="5">
        <v>3</v>
      </c>
      <c r="O87" s="5">
        <v>2</v>
      </c>
      <c r="P87" s="5">
        <v>7</v>
      </c>
      <c r="Q87" s="5">
        <v>4</v>
      </c>
      <c r="R87" s="5">
        <v>2</v>
      </c>
      <c r="S87" s="5"/>
      <c r="T87" s="5"/>
      <c r="U87" s="5"/>
      <c r="V87" s="5"/>
      <c r="W87" s="5"/>
      <c r="X87" s="5">
        <v>2</v>
      </c>
      <c r="Y87" s="5">
        <v>1</v>
      </c>
      <c r="Z87" s="5">
        <v>1</v>
      </c>
      <c r="AA87" s="5"/>
      <c r="AB87" s="129">
        <f t="shared" si="2"/>
        <v>40</v>
      </c>
      <c r="AC87" s="84"/>
      <c r="AD87" s="84"/>
      <c r="AE87" s="84"/>
      <c r="AF87" s="84"/>
      <c r="AG87" s="84"/>
      <c r="AH87" s="84"/>
    </row>
    <row r="88" spans="1:34" s="1" customFormat="1" x14ac:dyDescent="0.25">
      <c r="A88" s="79"/>
      <c r="B88" s="86"/>
      <c r="C88" s="127" t="s">
        <v>79</v>
      </c>
      <c r="D88" s="128"/>
      <c r="E88" s="5"/>
      <c r="F88" s="5"/>
      <c r="G88" s="5">
        <v>1</v>
      </c>
      <c r="H88" s="5">
        <v>1</v>
      </c>
      <c r="I88" s="5"/>
      <c r="J88" s="5"/>
      <c r="K88" s="5"/>
      <c r="L88" s="5"/>
      <c r="M88" s="5"/>
      <c r="N88" s="5"/>
      <c r="O88" s="5"/>
      <c r="P88" s="5">
        <v>1</v>
      </c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129">
        <f t="shared" si="2"/>
        <v>3</v>
      </c>
      <c r="AC88" s="84"/>
      <c r="AD88" s="84"/>
      <c r="AE88" s="84"/>
      <c r="AF88" s="84"/>
      <c r="AG88" s="84"/>
      <c r="AH88" s="84"/>
    </row>
    <row r="89" spans="1:34" s="1" customFormat="1" x14ac:dyDescent="0.25">
      <c r="A89" s="79"/>
      <c r="B89" s="86"/>
      <c r="C89" s="127" t="s">
        <v>68</v>
      </c>
      <c r="D89" s="128"/>
      <c r="E89" s="5"/>
      <c r="F89" s="5">
        <v>2</v>
      </c>
      <c r="G89" s="5">
        <v>2</v>
      </c>
      <c r="H89" s="5">
        <v>1</v>
      </c>
      <c r="I89" s="5"/>
      <c r="J89" s="5">
        <v>1</v>
      </c>
      <c r="K89" s="5"/>
      <c r="L89" s="5"/>
      <c r="M89" s="5">
        <v>2</v>
      </c>
      <c r="N89" s="5"/>
      <c r="O89" s="5"/>
      <c r="P89" s="5"/>
      <c r="Q89" s="5">
        <v>2</v>
      </c>
      <c r="R89" s="5"/>
      <c r="S89" s="5">
        <v>2</v>
      </c>
      <c r="T89" s="5"/>
      <c r="U89" s="5">
        <v>1</v>
      </c>
      <c r="V89" s="5"/>
      <c r="W89" s="5"/>
      <c r="X89" s="5"/>
      <c r="Y89" s="5"/>
      <c r="Z89" s="5"/>
      <c r="AA89" s="5"/>
      <c r="AB89" s="129">
        <f t="shared" si="2"/>
        <v>13</v>
      </c>
      <c r="AC89" s="84"/>
      <c r="AD89" s="84"/>
      <c r="AE89" s="84"/>
      <c r="AF89" s="84"/>
      <c r="AG89" s="84"/>
      <c r="AH89" s="84"/>
    </row>
    <row r="90" spans="1:34" s="1" customFormat="1" x14ac:dyDescent="0.25">
      <c r="A90" s="79"/>
      <c r="B90" s="86"/>
      <c r="C90" s="127" t="s">
        <v>87</v>
      </c>
      <c r="D90" s="128"/>
      <c r="E90" s="5"/>
      <c r="F90" s="5">
        <v>3</v>
      </c>
      <c r="G90" s="5">
        <v>3</v>
      </c>
      <c r="H90" s="5">
        <v>4</v>
      </c>
      <c r="I90" s="5"/>
      <c r="J90" s="5"/>
      <c r="K90" s="5"/>
      <c r="L90" s="5">
        <v>2</v>
      </c>
      <c r="M90" s="5">
        <v>2</v>
      </c>
      <c r="N90" s="5">
        <v>1</v>
      </c>
      <c r="O90" s="5"/>
      <c r="P90" s="5"/>
      <c r="Q90" s="5">
        <v>1</v>
      </c>
      <c r="R90" s="5"/>
      <c r="S90" s="5"/>
      <c r="T90" s="5"/>
      <c r="U90" s="5">
        <v>1</v>
      </c>
      <c r="V90" s="5"/>
      <c r="W90" s="5"/>
      <c r="X90" s="5">
        <v>2</v>
      </c>
      <c r="Y90" s="5">
        <v>2</v>
      </c>
      <c r="Z90" s="5"/>
      <c r="AA90" s="5"/>
      <c r="AB90" s="129">
        <f t="shared" si="2"/>
        <v>21</v>
      </c>
      <c r="AC90" s="84"/>
      <c r="AD90" s="84"/>
      <c r="AE90" s="84"/>
      <c r="AF90" s="84"/>
      <c r="AG90" s="84"/>
      <c r="AH90" s="84"/>
    </row>
    <row r="91" spans="1:34" s="1" customFormat="1" x14ac:dyDescent="0.25">
      <c r="A91" s="79"/>
      <c r="B91" s="86"/>
      <c r="C91" s="127" t="s">
        <v>69</v>
      </c>
      <c r="D91" s="128">
        <v>80</v>
      </c>
      <c r="E91" s="5">
        <v>54</v>
      </c>
      <c r="F91" s="5">
        <v>62</v>
      </c>
      <c r="G91" s="5">
        <v>58</v>
      </c>
      <c r="H91" s="5">
        <v>47</v>
      </c>
      <c r="I91" s="5">
        <v>55</v>
      </c>
      <c r="J91" s="5">
        <v>34</v>
      </c>
      <c r="K91" s="5">
        <v>72</v>
      </c>
      <c r="L91" s="5">
        <v>72</v>
      </c>
      <c r="M91" s="5">
        <v>64</v>
      </c>
      <c r="N91" s="5">
        <v>50</v>
      </c>
      <c r="O91" s="5">
        <v>68</v>
      </c>
      <c r="P91" s="5">
        <v>25</v>
      </c>
      <c r="Q91" s="5">
        <v>60</v>
      </c>
      <c r="R91" s="5">
        <v>101</v>
      </c>
      <c r="S91" s="5">
        <v>34</v>
      </c>
      <c r="T91" s="5">
        <v>55</v>
      </c>
      <c r="U91" s="5">
        <v>89</v>
      </c>
      <c r="V91" s="5">
        <v>24</v>
      </c>
      <c r="W91" s="5">
        <v>58</v>
      </c>
      <c r="X91" s="5">
        <v>58</v>
      </c>
      <c r="Y91" s="5">
        <v>30</v>
      </c>
      <c r="Z91" s="5">
        <v>34</v>
      </c>
      <c r="AA91" s="5">
        <v>53</v>
      </c>
      <c r="AB91" s="129">
        <f t="shared" si="2"/>
        <v>1337</v>
      </c>
      <c r="AC91" s="84"/>
      <c r="AD91" s="84"/>
      <c r="AE91" s="84"/>
      <c r="AF91" s="84"/>
      <c r="AG91" s="84"/>
      <c r="AH91" s="84"/>
    </row>
    <row r="92" spans="1:34" s="1" customFormat="1" x14ac:dyDescent="0.25">
      <c r="A92" s="79"/>
      <c r="B92" s="86"/>
      <c r="C92" s="127" t="s">
        <v>83</v>
      </c>
      <c r="D92" s="128"/>
      <c r="E92" s="5"/>
      <c r="F92" s="5"/>
      <c r="G92" s="5"/>
      <c r="H92" s="5"/>
      <c r="I92" s="5"/>
      <c r="J92" s="5"/>
      <c r="K92" s="5">
        <v>1</v>
      </c>
      <c r="L92" s="5"/>
      <c r="M92" s="5">
        <v>1</v>
      </c>
      <c r="N92" s="5"/>
      <c r="O92" s="5"/>
      <c r="P92" s="5"/>
      <c r="Q92" s="5"/>
      <c r="R92" s="5"/>
      <c r="S92" s="5"/>
      <c r="T92" s="5"/>
      <c r="U92" s="5"/>
      <c r="V92" s="5"/>
      <c r="W92" s="5">
        <v>1</v>
      </c>
      <c r="X92" s="5"/>
      <c r="Y92" s="5"/>
      <c r="Z92" s="5"/>
      <c r="AA92" s="5"/>
      <c r="AB92" s="129">
        <f t="shared" si="2"/>
        <v>3</v>
      </c>
      <c r="AC92" s="84"/>
      <c r="AD92" s="84"/>
      <c r="AE92" s="84"/>
      <c r="AF92" s="84"/>
      <c r="AG92" s="84"/>
      <c r="AH92" s="84"/>
    </row>
    <row r="93" spans="1:34" s="1" customFormat="1" x14ac:dyDescent="0.25">
      <c r="A93" s="79"/>
      <c r="B93" s="86"/>
      <c r="C93" s="127" t="s">
        <v>80</v>
      </c>
      <c r="D93" s="128"/>
      <c r="E93" s="5"/>
      <c r="F93" s="5"/>
      <c r="G93" s="5"/>
      <c r="H93" s="5"/>
      <c r="I93" s="5">
        <v>1</v>
      </c>
      <c r="J93" s="5"/>
      <c r="K93" s="5"/>
      <c r="L93" s="5"/>
      <c r="M93" s="5"/>
      <c r="N93" s="5">
        <v>1</v>
      </c>
      <c r="O93" s="5"/>
      <c r="P93" s="5">
        <v>1</v>
      </c>
      <c r="Q93" s="5"/>
      <c r="R93" s="5"/>
      <c r="S93" s="5"/>
      <c r="T93" s="5"/>
      <c r="U93" s="5"/>
      <c r="V93" s="5"/>
      <c r="W93" s="5"/>
      <c r="X93" s="5">
        <v>1</v>
      </c>
      <c r="Y93" s="5"/>
      <c r="Z93" s="5"/>
      <c r="AA93" s="5"/>
      <c r="AB93" s="129">
        <f t="shared" si="2"/>
        <v>4</v>
      </c>
      <c r="AC93" s="84"/>
      <c r="AD93" s="84"/>
      <c r="AE93" s="84"/>
      <c r="AF93" s="84"/>
      <c r="AG93" s="84"/>
      <c r="AH93" s="84"/>
    </row>
    <row r="94" spans="1:34" s="1" customFormat="1" x14ac:dyDescent="0.25">
      <c r="A94" s="79"/>
      <c r="B94" s="86"/>
      <c r="C94" s="127" t="s">
        <v>70</v>
      </c>
      <c r="D94" s="128"/>
      <c r="E94" s="5"/>
      <c r="F94" s="5">
        <v>1</v>
      </c>
      <c r="G94" s="5">
        <v>2</v>
      </c>
      <c r="H94" s="5"/>
      <c r="I94" s="5"/>
      <c r="J94" s="5"/>
      <c r="K94" s="5">
        <v>1</v>
      </c>
      <c r="L94" s="5"/>
      <c r="M94" s="5"/>
      <c r="N94" s="5">
        <v>1</v>
      </c>
      <c r="O94" s="5"/>
      <c r="P94" s="5"/>
      <c r="Q94" s="5"/>
      <c r="R94" s="5"/>
      <c r="S94" s="5"/>
      <c r="T94" s="5"/>
      <c r="U94" s="5"/>
      <c r="V94" s="5"/>
      <c r="W94" s="5"/>
      <c r="X94" s="5">
        <v>1</v>
      </c>
      <c r="Y94" s="5">
        <v>1</v>
      </c>
      <c r="Z94" s="5"/>
      <c r="AA94" s="5"/>
      <c r="AB94" s="129">
        <f t="shared" si="2"/>
        <v>7</v>
      </c>
      <c r="AC94" s="85"/>
      <c r="AD94" s="85"/>
      <c r="AE94" s="85"/>
      <c r="AF94" s="85"/>
      <c r="AG94" s="85"/>
      <c r="AH94" s="85"/>
    </row>
    <row r="95" spans="1:34" s="1" customFormat="1" x14ac:dyDescent="0.25">
      <c r="A95" s="79"/>
      <c r="B95" s="86"/>
      <c r="C95" s="127" t="s">
        <v>183</v>
      </c>
      <c r="D95" s="128">
        <v>2</v>
      </c>
      <c r="E95" s="5">
        <v>5</v>
      </c>
      <c r="F95" s="5">
        <v>18</v>
      </c>
      <c r="G95" s="5">
        <v>13</v>
      </c>
      <c r="H95" s="5">
        <v>13</v>
      </c>
      <c r="I95" s="5">
        <v>15</v>
      </c>
      <c r="J95" s="5">
        <v>1</v>
      </c>
      <c r="K95" s="5">
        <v>6</v>
      </c>
      <c r="L95" s="5">
        <v>6</v>
      </c>
      <c r="M95" s="5">
        <v>10</v>
      </c>
      <c r="N95" s="5">
        <v>10</v>
      </c>
      <c r="O95" s="5">
        <v>8</v>
      </c>
      <c r="P95" s="5">
        <v>13</v>
      </c>
      <c r="Q95" s="5">
        <v>12</v>
      </c>
      <c r="R95" s="5">
        <v>6</v>
      </c>
      <c r="S95" s="5">
        <v>6</v>
      </c>
      <c r="T95" s="5">
        <v>3</v>
      </c>
      <c r="U95" s="5">
        <v>6</v>
      </c>
      <c r="V95" s="5"/>
      <c r="W95" s="5">
        <v>15</v>
      </c>
      <c r="X95" s="5">
        <v>11</v>
      </c>
      <c r="Y95" s="5">
        <v>13</v>
      </c>
      <c r="Z95" s="5">
        <v>4</v>
      </c>
      <c r="AA95" s="5">
        <v>6</v>
      </c>
      <c r="AB95" s="129">
        <f t="shared" si="2"/>
        <v>202</v>
      </c>
      <c r="AC95" s="81"/>
      <c r="AD95" s="81"/>
      <c r="AE95" s="81"/>
      <c r="AF95" s="81"/>
      <c r="AG95" s="81"/>
      <c r="AH95" s="81"/>
    </row>
    <row r="96" spans="1:34" s="1" customFormat="1" x14ac:dyDescent="0.25">
      <c r="A96" s="79"/>
      <c r="B96" s="86"/>
      <c r="C96" s="131" t="s">
        <v>5</v>
      </c>
      <c r="D96" s="132">
        <f t="shared" ref="D96:AB96" si="3">SUM(D75:D95)</f>
        <v>84</v>
      </c>
      <c r="E96" s="132">
        <f>SUM(E75:E95)</f>
        <v>62</v>
      </c>
      <c r="F96" s="132">
        <f t="shared" si="3"/>
        <v>98</v>
      </c>
      <c r="G96" s="132">
        <f t="shared" si="3"/>
        <v>91</v>
      </c>
      <c r="H96" s="132">
        <f t="shared" si="3"/>
        <v>84</v>
      </c>
      <c r="I96" s="132">
        <f>SUM(I75:I95)</f>
        <v>75</v>
      </c>
      <c r="J96" s="132">
        <f t="shared" si="3"/>
        <v>39</v>
      </c>
      <c r="K96" s="132">
        <f t="shared" si="3"/>
        <v>82</v>
      </c>
      <c r="L96" s="132">
        <f t="shared" si="3"/>
        <v>88</v>
      </c>
      <c r="M96" s="132">
        <f t="shared" si="3"/>
        <v>87</v>
      </c>
      <c r="N96" s="132">
        <f t="shared" si="3"/>
        <v>81</v>
      </c>
      <c r="O96" s="132">
        <f t="shared" si="3"/>
        <v>83</v>
      </c>
      <c r="P96" s="132">
        <f t="shared" si="3"/>
        <v>56</v>
      </c>
      <c r="Q96" s="132">
        <f t="shared" si="3"/>
        <v>82</v>
      </c>
      <c r="R96" s="132">
        <f t="shared" si="3"/>
        <v>111</v>
      </c>
      <c r="S96" s="132">
        <f t="shared" si="3"/>
        <v>46</v>
      </c>
      <c r="T96" s="132">
        <f t="shared" si="3"/>
        <v>61</v>
      </c>
      <c r="U96" s="132">
        <f t="shared" si="3"/>
        <v>102</v>
      </c>
      <c r="V96" s="132">
        <f t="shared" si="3"/>
        <v>26</v>
      </c>
      <c r="W96" s="132">
        <f t="shared" si="3"/>
        <v>79</v>
      </c>
      <c r="X96" s="132">
        <f t="shared" si="3"/>
        <v>80</v>
      </c>
      <c r="Y96" s="132">
        <f t="shared" si="3"/>
        <v>51</v>
      </c>
      <c r="Z96" s="132">
        <f t="shared" si="3"/>
        <v>40</v>
      </c>
      <c r="AA96" s="132">
        <f t="shared" si="3"/>
        <v>63</v>
      </c>
      <c r="AB96" s="132">
        <f t="shared" si="3"/>
        <v>1751</v>
      </c>
      <c r="AC96" s="81"/>
      <c r="AD96" s="81"/>
      <c r="AE96" s="81"/>
      <c r="AF96" s="81"/>
      <c r="AG96" s="81"/>
      <c r="AH96" s="81"/>
    </row>
    <row r="97" spans="1:34" s="1" customFormat="1" x14ac:dyDescent="0.25">
      <c r="A97" s="78"/>
      <c r="B97" s="81"/>
      <c r="C97" s="80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</row>
    <row r="98" spans="1:34" s="1" customFormat="1" x14ac:dyDescent="0.25">
      <c r="A98" s="78"/>
      <c r="B98" s="81"/>
      <c r="C98" s="1" t="s">
        <v>166</v>
      </c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</row>
    <row r="99" spans="1:34" s="1" customFormat="1" x14ac:dyDescent="0.2">
      <c r="A99" s="78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8"/>
      <c r="AE99" s="81"/>
      <c r="AF99" s="81"/>
      <c r="AG99" s="81"/>
      <c r="AH99" s="81"/>
    </row>
    <row r="100" spans="1:34" hidden="1" x14ac:dyDescent="0.25"/>
    <row r="101" spans="1:34" hidden="1" x14ac:dyDescent="0.25"/>
    <row r="102" spans="1:34" hidden="1" x14ac:dyDescent="0.25"/>
    <row r="103" spans="1:34" hidden="1" x14ac:dyDescent="0.25"/>
  </sheetData>
  <sheetProtection password="CD78" sheet="1" objects="1" scenarios="1"/>
  <mergeCells count="44">
    <mergeCell ref="E35:P35"/>
    <mergeCell ref="C40:C41"/>
    <mergeCell ref="D40:AF40"/>
    <mergeCell ref="C72:C73"/>
    <mergeCell ref="D72:AA72"/>
    <mergeCell ref="C70:AB70"/>
    <mergeCell ref="C38:AG38"/>
    <mergeCell ref="AG40:AG42"/>
    <mergeCell ref="AB72:AB74"/>
    <mergeCell ref="B1:AF1"/>
    <mergeCell ref="O3:AD4"/>
    <mergeCell ref="D17:AD17"/>
    <mergeCell ref="E19:P19"/>
    <mergeCell ref="S19:AD19"/>
    <mergeCell ref="E20:P20"/>
    <mergeCell ref="S20:AD20"/>
    <mergeCell ref="E21:P21"/>
    <mergeCell ref="S21:AD21"/>
    <mergeCell ref="E22:P22"/>
    <mergeCell ref="S22:AD22"/>
    <mergeCell ref="E23:P23"/>
    <mergeCell ref="S23:AD23"/>
    <mergeCell ref="E24:P24"/>
    <mergeCell ref="S24:AD24"/>
    <mergeCell ref="E25:P25"/>
    <mergeCell ref="S25:AD25"/>
    <mergeCell ref="E26:P26"/>
    <mergeCell ref="S26:AD26"/>
    <mergeCell ref="E27:P27"/>
    <mergeCell ref="S27:AD27"/>
    <mergeCell ref="E28:P28"/>
    <mergeCell ref="S28:AD28"/>
    <mergeCell ref="E29:P29"/>
    <mergeCell ref="S29:AD29"/>
    <mergeCell ref="E30:P30"/>
    <mergeCell ref="S30:AD30"/>
    <mergeCell ref="E31:P31"/>
    <mergeCell ref="S31:AD31"/>
    <mergeCell ref="E32:P32"/>
    <mergeCell ref="S32:AD32"/>
    <mergeCell ref="E33:P33"/>
    <mergeCell ref="R33:R34"/>
    <mergeCell ref="S33:AD34"/>
    <mergeCell ref="E34:P34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Drop Down 1">
              <controlPr defaultSize="0" autoLine="0" autoPict="0">
                <anchor>
                  <from>
                    <xdr:col>2</xdr:col>
                    <xdr:colOff>38100</xdr:colOff>
                    <xdr:row>3</xdr:row>
                    <xdr:rowOff>9525</xdr:rowOff>
                  </from>
                  <to>
                    <xdr:col>11</xdr:col>
                    <xdr:colOff>38100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Drop Down 2">
              <controlPr defaultSize="0" autoLine="0" autoPict="0">
                <anchor>
                  <from>
                    <xdr:col>2</xdr:col>
                    <xdr:colOff>38100</xdr:colOff>
                    <xdr:row>8</xdr:row>
                    <xdr:rowOff>19050</xdr:rowOff>
                  </from>
                  <to>
                    <xdr:col>11</xdr:col>
                    <xdr:colOff>38100</xdr:colOff>
                    <xdr:row>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0">
    <tabColor rgb="FF92D050"/>
  </sheetPr>
  <dimension ref="A1:U99"/>
  <sheetViews>
    <sheetView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40" customWidth="1"/>
    <col min="2" max="2" width="5.7109375" style="12" customWidth="1"/>
    <col min="3" max="3" width="23.7109375" style="12" customWidth="1"/>
    <col min="4" max="4" width="4.7109375" style="12" hidden="1" customWidth="1"/>
    <col min="5" max="5" width="40.7109375" style="12" customWidth="1"/>
    <col min="6" max="6" width="4.7109375" style="12" bestFit="1" customWidth="1"/>
    <col min="7" max="7" width="7.42578125" style="12" bestFit="1" customWidth="1"/>
    <col min="8" max="8" width="8.28515625" style="13" bestFit="1" customWidth="1"/>
    <col min="9" max="9" width="13.85546875" style="12" bestFit="1" customWidth="1"/>
    <col min="10" max="10" width="7.85546875" style="12" bestFit="1" customWidth="1"/>
    <col min="11" max="11" width="8" style="12" bestFit="1" customWidth="1"/>
    <col min="12" max="13" width="9.28515625" style="12" bestFit="1" customWidth="1"/>
    <col min="14" max="14" width="9" style="12" bestFit="1" customWidth="1"/>
    <col min="15" max="15" width="7.28515625" style="12" bestFit="1" customWidth="1"/>
    <col min="16" max="16" width="8.85546875" style="12" bestFit="1" customWidth="1"/>
    <col min="17" max="18" width="11" style="12" bestFit="1" customWidth="1"/>
    <col min="19" max="19" width="10.140625" style="12" bestFit="1" customWidth="1"/>
    <col min="20" max="20" width="6" style="12" bestFit="1" customWidth="1"/>
    <col min="21" max="21" width="5.7109375" style="12" customWidth="1"/>
    <col min="22" max="16384" width="11.42578125" style="12" hidden="1"/>
  </cols>
  <sheetData>
    <row r="1" spans="1:20" s="61" customFormat="1" ht="26.25" x14ac:dyDescent="0.25">
      <c r="A1" s="42"/>
      <c r="B1" s="234" t="s">
        <v>192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</row>
    <row r="2" spans="1:20" x14ac:dyDescent="0.25"/>
    <row r="3" spans="1:20" ht="15.75" x14ac:dyDescent="0.25">
      <c r="C3" s="157" t="s">
        <v>160</v>
      </c>
    </row>
    <row r="4" spans="1:20" x14ac:dyDescent="0.25"/>
    <row r="5" spans="1:20" x14ac:dyDescent="0.25"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x14ac:dyDescent="0.25">
      <c r="C6" s="158">
        <v>1</v>
      </c>
      <c r="E6" s="159" t="str">
        <f>VLOOKUP(C6,CONVENCIONES!A29:B58,2,0)</f>
        <v>Administración del Medio Ambiente</v>
      </c>
    </row>
    <row r="7" spans="1:20" x14ac:dyDescent="0.25"/>
    <row r="8" spans="1:20" x14ac:dyDescent="0.25"/>
    <row r="9" spans="1:20" x14ac:dyDescent="0.25"/>
    <row r="10" spans="1:20" x14ac:dyDescent="0.25"/>
    <row r="11" spans="1:20" x14ac:dyDescent="0.25"/>
    <row r="12" spans="1:20" x14ac:dyDescent="0.25"/>
    <row r="13" spans="1:20" x14ac:dyDescent="0.25"/>
    <row r="14" spans="1:20" x14ac:dyDescent="0.25"/>
    <row r="15" spans="1:20" x14ac:dyDescent="0.25"/>
    <row r="16" spans="1:20" x14ac:dyDescent="0.25"/>
    <row r="17" spans="1:20" x14ac:dyDescent="0.25"/>
    <row r="18" spans="1:20" x14ac:dyDescent="0.25"/>
    <row r="19" spans="1:20" x14ac:dyDescent="0.25"/>
    <row r="20" spans="1:20" x14ac:dyDescent="0.25"/>
    <row r="21" spans="1:20" x14ac:dyDescent="0.25"/>
    <row r="22" spans="1:20" x14ac:dyDescent="0.25"/>
    <row r="23" spans="1:20" x14ac:dyDescent="0.25"/>
    <row r="24" spans="1:20" x14ac:dyDescent="0.25"/>
    <row r="25" spans="1:20" x14ac:dyDescent="0.25"/>
    <row r="26" spans="1:20" x14ac:dyDescent="0.25"/>
    <row r="27" spans="1:20" x14ac:dyDescent="0.25">
      <c r="E27" s="159"/>
      <c r="F27" s="160" t="s">
        <v>194</v>
      </c>
      <c r="G27" s="160" t="s">
        <v>195</v>
      </c>
      <c r="H27" s="160" t="s">
        <v>196</v>
      </c>
      <c r="I27" s="160" t="s">
        <v>197</v>
      </c>
      <c r="J27" s="160" t="s">
        <v>198</v>
      </c>
      <c r="K27" s="160" t="s">
        <v>199</v>
      </c>
      <c r="L27" s="160" t="s">
        <v>200</v>
      </c>
      <c r="M27" s="160" t="s">
        <v>201</v>
      </c>
      <c r="N27" s="160" t="s">
        <v>202</v>
      </c>
      <c r="O27" s="160" t="s">
        <v>203</v>
      </c>
      <c r="P27" s="160" t="s">
        <v>204</v>
      </c>
      <c r="Q27" s="160" t="s">
        <v>205</v>
      </c>
      <c r="R27" s="160" t="s">
        <v>206</v>
      </c>
      <c r="S27" s="160" t="s">
        <v>207</v>
      </c>
    </row>
    <row r="28" spans="1:20" x14ac:dyDescent="0.25">
      <c r="E28" s="161" t="s">
        <v>99</v>
      </c>
      <c r="F28" s="160">
        <f>VLOOKUP($E$6,$E$34:$S$62,2,0)</f>
        <v>0</v>
      </c>
      <c r="G28" s="160">
        <f>VLOOKUP($E$6,$E$34:$S$62,3,0)</f>
        <v>0</v>
      </c>
      <c r="H28" s="160">
        <f>VLOOKUP($E$6,$E$34:$S$62,4,0)</f>
        <v>0</v>
      </c>
      <c r="I28" s="160">
        <f>VLOOKUP($E$6,$E$34:$S$62,5,0)</f>
        <v>21</v>
      </c>
      <c r="J28" s="160">
        <f>VLOOKUP($E$6,$E$34:$S$62,6,0)</f>
        <v>0</v>
      </c>
      <c r="K28" s="160">
        <f>VLOOKUP($E$6,$E$34:$S$62,7,0)</f>
        <v>1</v>
      </c>
      <c r="L28" s="160">
        <f>VLOOKUP($E$6,$E$34:$S$62,8,0)</f>
        <v>0</v>
      </c>
      <c r="M28" s="160">
        <f>VLOOKUP($E$6,$E$34:$S$62,9,0)</f>
        <v>1</v>
      </c>
      <c r="N28" s="160">
        <f>VLOOKUP($E$6,$E$34:$S$62,10,0)</f>
        <v>0</v>
      </c>
      <c r="O28" s="160">
        <f>VLOOKUP($E$6,$E$34:$S$62,11,0)</f>
        <v>33</v>
      </c>
      <c r="P28" s="160">
        <f>VLOOKUP($E$6,$E$34:$S$62,12,0)</f>
        <v>0</v>
      </c>
      <c r="Q28" s="160">
        <f>VLOOKUP($E$6,$E$34:$S$62,13,0)</f>
        <v>0</v>
      </c>
      <c r="R28" s="160">
        <f>VLOOKUP($E$6,$E$34:$S$62,14,0)</f>
        <v>1</v>
      </c>
      <c r="S28" s="160">
        <f>VLOOKUP($E$6,$E$34:$S$62,15,0)</f>
        <v>0</v>
      </c>
    </row>
    <row r="29" spans="1:20" x14ac:dyDescent="0.25">
      <c r="E29" s="161" t="s">
        <v>100</v>
      </c>
      <c r="F29" s="160">
        <f>VLOOKUP($E$6,$E$72:$R$95,2,0)</f>
        <v>1</v>
      </c>
      <c r="G29" s="160">
        <f>VLOOKUP($E$6,$E$72:$R$95,3,0)</f>
        <v>0</v>
      </c>
      <c r="H29" s="160">
        <f>VLOOKUP($E$6,$E$72:$R$95,4,0)</f>
        <v>0</v>
      </c>
      <c r="I29" s="160">
        <f>VLOOKUP($E$6,$E$72:$R$95,5,0)</f>
        <v>10</v>
      </c>
      <c r="J29" s="160"/>
      <c r="K29" s="160">
        <f>VLOOKUP($E$6,$E$72:$R$95,6,0)</f>
        <v>0</v>
      </c>
      <c r="L29" s="160">
        <f>VLOOKUP($E$6,$E$72:$R$95,7,0)</f>
        <v>4</v>
      </c>
      <c r="M29" s="160">
        <f>VLOOKUP($E$6,$E$72:$R$95,8,0)</f>
        <v>1</v>
      </c>
      <c r="N29" s="160">
        <f>VLOOKUP($E$6,$E$72:$R$95,9,0)</f>
        <v>0</v>
      </c>
      <c r="O29" s="160">
        <f>VLOOKUP($E$6,$E$72:$R$95,10,0)</f>
        <v>28</v>
      </c>
      <c r="P29" s="160">
        <f>VLOOKUP($E$6,$E$72:$R$95,11,0)</f>
        <v>0</v>
      </c>
      <c r="Q29" s="160">
        <f>VLOOKUP($E$6,$E$72:$R$95,12,0)</f>
        <v>0</v>
      </c>
      <c r="R29" s="160">
        <f>VLOOKUP($E$6,$E$72:$R$95,13,0)</f>
        <v>5</v>
      </c>
      <c r="S29" s="160">
        <f>VLOOKUP($E$6,$E$72:$R$95,14,0)</f>
        <v>1</v>
      </c>
    </row>
    <row r="30" spans="1:20" s="154" customFormat="1" ht="15.75" customHeight="1" x14ac:dyDescent="0.25">
      <c r="A30" s="153"/>
      <c r="C30" s="250" t="s">
        <v>208</v>
      </c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162"/>
      <c r="R30" s="162"/>
      <c r="S30" s="162"/>
      <c r="T30" s="162"/>
    </row>
    <row r="31" spans="1:20" x14ac:dyDescent="0.25">
      <c r="D31" s="13"/>
      <c r="F31" s="13"/>
      <c r="G31" s="13"/>
    </row>
    <row r="32" spans="1:20" x14ac:dyDescent="0.25">
      <c r="C32" s="227" t="s">
        <v>0</v>
      </c>
      <c r="D32" s="227" t="s">
        <v>1</v>
      </c>
      <c r="E32" s="227" t="s">
        <v>2</v>
      </c>
      <c r="F32" s="227" t="s">
        <v>193</v>
      </c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 t="s">
        <v>5</v>
      </c>
    </row>
    <row r="33" spans="3:20" ht="25.5" x14ac:dyDescent="0.25">
      <c r="C33" s="227"/>
      <c r="D33" s="227"/>
      <c r="E33" s="227"/>
      <c r="F33" s="148" t="s">
        <v>194</v>
      </c>
      <c r="G33" s="148" t="s">
        <v>195</v>
      </c>
      <c r="H33" s="155" t="s">
        <v>196</v>
      </c>
      <c r="I33" s="148" t="s">
        <v>197</v>
      </c>
      <c r="J33" s="148" t="s">
        <v>198</v>
      </c>
      <c r="K33" s="155" t="s">
        <v>199</v>
      </c>
      <c r="L33" s="155" t="s">
        <v>200</v>
      </c>
      <c r="M33" s="148" t="s">
        <v>201</v>
      </c>
      <c r="N33" s="148" t="s">
        <v>202</v>
      </c>
      <c r="O33" s="148" t="s">
        <v>203</v>
      </c>
      <c r="P33" s="155" t="s">
        <v>204</v>
      </c>
      <c r="Q33" s="148" t="s">
        <v>205</v>
      </c>
      <c r="R33" s="155" t="s">
        <v>206</v>
      </c>
      <c r="S33" s="148" t="s">
        <v>207</v>
      </c>
      <c r="T33" s="227"/>
    </row>
    <row r="34" spans="3:20" x14ac:dyDescent="0.25">
      <c r="C34" s="226" t="s">
        <v>6</v>
      </c>
      <c r="D34" s="3">
        <v>4</v>
      </c>
      <c r="E34" s="4" t="s">
        <v>7</v>
      </c>
      <c r="F34" s="19">
        <v>0</v>
      </c>
      <c r="G34" s="19">
        <v>0</v>
      </c>
      <c r="H34" s="19">
        <v>0</v>
      </c>
      <c r="I34" s="19">
        <v>11</v>
      </c>
      <c r="J34" s="19">
        <v>0</v>
      </c>
      <c r="K34" s="19">
        <v>0</v>
      </c>
      <c r="L34" s="19">
        <v>2</v>
      </c>
      <c r="M34" s="19">
        <v>0</v>
      </c>
      <c r="N34" s="19">
        <v>1</v>
      </c>
      <c r="O34" s="19">
        <v>43</v>
      </c>
      <c r="P34" s="19">
        <v>0</v>
      </c>
      <c r="Q34" s="19">
        <v>2</v>
      </c>
      <c r="R34" s="19">
        <v>5</v>
      </c>
      <c r="S34" s="19">
        <v>0</v>
      </c>
      <c r="T34" s="48">
        <f t="shared" ref="T34:T62" si="0">SUM(F34:S34)</f>
        <v>64</v>
      </c>
    </row>
    <row r="35" spans="3:20" x14ac:dyDescent="0.25">
      <c r="C35" s="226"/>
      <c r="D35" s="3">
        <v>66</v>
      </c>
      <c r="E35" s="4" t="s">
        <v>8</v>
      </c>
      <c r="F35" s="19">
        <v>0</v>
      </c>
      <c r="G35" s="19">
        <v>0</v>
      </c>
      <c r="H35" s="19">
        <v>1</v>
      </c>
      <c r="I35" s="19">
        <v>8</v>
      </c>
      <c r="J35" s="19">
        <v>0</v>
      </c>
      <c r="K35" s="19">
        <v>0</v>
      </c>
      <c r="L35" s="19">
        <v>1</v>
      </c>
      <c r="M35" s="19">
        <v>0</v>
      </c>
      <c r="N35" s="19">
        <v>0</v>
      </c>
      <c r="O35" s="19">
        <v>27</v>
      </c>
      <c r="P35" s="19">
        <v>0</v>
      </c>
      <c r="Q35" s="19">
        <v>0</v>
      </c>
      <c r="R35" s="19">
        <v>5</v>
      </c>
      <c r="S35" s="19">
        <v>0</v>
      </c>
      <c r="T35" s="48">
        <f t="shared" si="0"/>
        <v>42</v>
      </c>
    </row>
    <row r="36" spans="3:20" x14ac:dyDescent="0.25">
      <c r="C36" s="226"/>
      <c r="D36" s="3">
        <v>68</v>
      </c>
      <c r="E36" s="4" t="s">
        <v>158</v>
      </c>
      <c r="F36" s="19">
        <v>0</v>
      </c>
      <c r="G36" s="19">
        <v>0</v>
      </c>
      <c r="H36" s="19">
        <v>0</v>
      </c>
      <c r="I36" s="19">
        <v>13</v>
      </c>
      <c r="J36" s="19">
        <v>1</v>
      </c>
      <c r="K36" s="19">
        <v>1</v>
      </c>
      <c r="L36" s="19">
        <v>2</v>
      </c>
      <c r="M36" s="19">
        <v>0</v>
      </c>
      <c r="N36" s="19">
        <v>0</v>
      </c>
      <c r="O36" s="19">
        <v>44</v>
      </c>
      <c r="P36" s="19">
        <v>0</v>
      </c>
      <c r="Q36" s="19">
        <v>0</v>
      </c>
      <c r="R36" s="19">
        <v>4</v>
      </c>
      <c r="S36" s="19">
        <v>0</v>
      </c>
      <c r="T36" s="48">
        <f t="shared" si="0"/>
        <v>65</v>
      </c>
    </row>
    <row r="37" spans="3:20" x14ac:dyDescent="0.25">
      <c r="C37" s="226"/>
      <c r="D37" s="3">
        <v>1</v>
      </c>
      <c r="E37" s="4" t="s">
        <v>9</v>
      </c>
      <c r="F37" s="19">
        <v>0</v>
      </c>
      <c r="G37" s="19">
        <v>0</v>
      </c>
      <c r="H37" s="19">
        <v>1</v>
      </c>
      <c r="I37" s="19">
        <v>16</v>
      </c>
      <c r="J37" s="19">
        <v>0</v>
      </c>
      <c r="K37" s="19">
        <v>0</v>
      </c>
      <c r="L37" s="19">
        <v>2</v>
      </c>
      <c r="M37" s="19">
        <v>1</v>
      </c>
      <c r="N37" s="19">
        <v>0</v>
      </c>
      <c r="O37" s="19">
        <v>31</v>
      </c>
      <c r="P37" s="19">
        <v>0</v>
      </c>
      <c r="Q37" s="19">
        <v>3</v>
      </c>
      <c r="R37" s="19">
        <v>10</v>
      </c>
      <c r="S37" s="19">
        <v>0</v>
      </c>
      <c r="T37" s="48">
        <f t="shared" si="0"/>
        <v>64</v>
      </c>
    </row>
    <row r="38" spans="3:20" x14ac:dyDescent="0.25">
      <c r="C38" s="226" t="s">
        <v>10</v>
      </c>
      <c r="D38" s="3">
        <v>27</v>
      </c>
      <c r="E38" s="4" t="s">
        <v>11</v>
      </c>
      <c r="F38" s="19">
        <v>0</v>
      </c>
      <c r="G38" s="19">
        <v>0</v>
      </c>
      <c r="H38" s="19">
        <v>0</v>
      </c>
      <c r="I38" s="19">
        <v>21</v>
      </c>
      <c r="J38" s="19">
        <v>0</v>
      </c>
      <c r="K38" s="19">
        <v>1</v>
      </c>
      <c r="L38" s="19">
        <v>0</v>
      </c>
      <c r="M38" s="19">
        <v>1</v>
      </c>
      <c r="N38" s="19">
        <v>0</v>
      </c>
      <c r="O38" s="19">
        <v>33</v>
      </c>
      <c r="P38" s="19">
        <v>0</v>
      </c>
      <c r="Q38" s="19">
        <v>0</v>
      </c>
      <c r="R38" s="19">
        <v>1</v>
      </c>
      <c r="S38" s="19">
        <v>0</v>
      </c>
      <c r="T38" s="48">
        <f t="shared" si="0"/>
        <v>57</v>
      </c>
    </row>
    <row r="39" spans="3:20" ht="25.5" x14ac:dyDescent="0.25">
      <c r="C39" s="226"/>
      <c r="D39" s="3" t="s">
        <v>12</v>
      </c>
      <c r="E39" s="4" t="s">
        <v>13</v>
      </c>
      <c r="F39" s="19">
        <v>0</v>
      </c>
      <c r="G39" s="19">
        <v>0</v>
      </c>
      <c r="H39" s="19">
        <v>1</v>
      </c>
      <c r="I39" s="19">
        <v>14</v>
      </c>
      <c r="J39" s="19">
        <v>0</v>
      </c>
      <c r="K39" s="19">
        <v>0</v>
      </c>
      <c r="L39" s="19">
        <v>1</v>
      </c>
      <c r="M39" s="19">
        <v>0</v>
      </c>
      <c r="N39" s="19">
        <v>1</v>
      </c>
      <c r="O39" s="19">
        <v>42</v>
      </c>
      <c r="P39" s="19">
        <v>0</v>
      </c>
      <c r="Q39" s="19">
        <v>0</v>
      </c>
      <c r="R39" s="19">
        <v>1</v>
      </c>
      <c r="S39" s="19">
        <v>0</v>
      </c>
      <c r="T39" s="48">
        <f t="shared" si="0"/>
        <v>60</v>
      </c>
    </row>
    <row r="40" spans="3:20" x14ac:dyDescent="0.25">
      <c r="C40" s="147" t="s">
        <v>15</v>
      </c>
      <c r="D40" s="3">
        <v>7</v>
      </c>
      <c r="E40" s="4" t="s">
        <v>16</v>
      </c>
      <c r="F40" s="19">
        <v>1</v>
      </c>
      <c r="G40" s="19">
        <v>0</v>
      </c>
      <c r="H40" s="19">
        <v>0</v>
      </c>
      <c r="I40" s="19">
        <v>6</v>
      </c>
      <c r="J40" s="19">
        <v>0</v>
      </c>
      <c r="K40" s="19">
        <v>0</v>
      </c>
      <c r="L40" s="19">
        <v>1</v>
      </c>
      <c r="M40" s="19">
        <v>0</v>
      </c>
      <c r="N40" s="19">
        <v>0</v>
      </c>
      <c r="O40" s="19">
        <v>31</v>
      </c>
      <c r="P40" s="19">
        <v>0</v>
      </c>
      <c r="Q40" s="19">
        <v>1</v>
      </c>
      <c r="R40" s="19">
        <v>3</v>
      </c>
      <c r="S40" s="19">
        <v>0</v>
      </c>
      <c r="T40" s="48">
        <f t="shared" si="0"/>
        <v>43</v>
      </c>
    </row>
    <row r="41" spans="3:20" ht="25.5" x14ac:dyDescent="0.25">
      <c r="C41" s="226" t="s">
        <v>17</v>
      </c>
      <c r="D41" s="3">
        <v>6</v>
      </c>
      <c r="E41" s="4" t="s">
        <v>18</v>
      </c>
      <c r="F41" s="19">
        <v>0</v>
      </c>
      <c r="G41" s="19">
        <v>0</v>
      </c>
      <c r="H41" s="19">
        <v>2</v>
      </c>
      <c r="I41" s="19">
        <v>17</v>
      </c>
      <c r="J41" s="19">
        <v>1</v>
      </c>
      <c r="K41" s="19">
        <v>1</v>
      </c>
      <c r="L41" s="19">
        <v>0</v>
      </c>
      <c r="M41" s="19">
        <v>1</v>
      </c>
      <c r="N41" s="19">
        <v>0</v>
      </c>
      <c r="O41" s="19">
        <v>47</v>
      </c>
      <c r="P41" s="19">
        <v>0</v>
      </c>
      <c r="Q41" s="19">
        <v>2</v>
      </c>
      <c r="R41" s="19">
        <v>1</v>
      </c>
      <c r="S41" s="19">
        <v>0</v>
      </c>
      <c r="T41" s="48">
        <f t="shared" si="0"/>
        <v>72</v>
      </c>
    </row>
    <row r="42" spans="3:20" x14ac:dyDescent="0.25">
      <c r="C42" s="226"/>
      <c r="D42" s="3">
        <v>9</v>
      </c>
      <c r="E42" s="4" t="s">
        <v>20</v>
      </c>
      <c r="F42" s="19">
        <v>0</v>
      </c>
      <c r="G42" s="19">
        <v>0</v>
      </c>
      <c r="H42" s="19">
        <v>1</v>
      </c>
      <c r="I42" s="19">
        <v>14</v>
      </c>
      <c r="J42" s="19">
        <v>1</v>
      </c>
      <c r="K42" s="19">
        <v>0</v>
      </c>
      <c r="L42" s="19">
        <v>1</v>
      </c>
      <c r="M42" s="19">
        <v>0</v>
      </c>
      <c r="N42" s="19">
        <v>0</v>
      </c>
      <c r="O42" s="19">
        <v>43</v>
      </c>
      <c r="P42" s="19">
        <v>1</v>
      </c>
      <c r="Q42" s="19">
        <v>1</v>
      </c>
      <c r="R42" s="19">
        <v>5</v>
      </c>
      <c r="S42" s="19">
        <v>0</v>
      </c>
      <c r="T42" s="48">
        <f t="shared" si="0"/>
        <v>67</v>
      </c>
    </row>
    <row r="43" spans="3:20" ht="25.5" x14ac:dyDescent="0.25">
      <c r="C43" s="226"/>
      <c r="D43" s="3">
        <v>21</v>
      </c>
      <c r="E43" s="4" t="s">
        <v>21</v>
      </c>
      <c r="F43" s="19">
        <v>0</v>
      </c>
      <c r="G43" s="19">
        <v>0</v>
      </c>
      <c r="H43" s="19">
        <v>1</v>
      </c>
      <c r="I43" s="19">
        <v>13</v>
      </c>
      <c r="J43" s="19">
        <v>0</v>
      </c>
      <c r="K43" s="19">
        <v>0</v>
      </c>
      <c r="L43" s="19">
        <v>1</v>
      </c>
      <c r="M43" s="19">
        <v>1</v>
      </c>
      <c r="N43" s="19">
        <v>0</v>
      </c>
      <c r="O43" s="19">
        <v>39</v>
      </c>
      <c r="P43" s="19">
        <v>0</v>
      </c>
      <c r="Q43" s="19">
        <v>0</v>
      </c>
      <c r="R43" s="19">
        <v>3</v>
      </c>
      <c r="S43" s="19">
        <v>0</v>
      </c>
      <c r="T43" s="48">
        <f t="shared" si="0"/>
        <v>58</v>
      </c>
    </row>
    <row r="44" spans="3:20" x14ac:dyDescent="0.25">
      <c r="C44" s="226"/>
      <c r="D44" s="3">
        <v>33</v>
      </c>
      <c r="E44" s="4" t="s">
        <v>22</v>
      </c>
      <c r="F44" s="19">
        <v>1</v>
      </c>
      <c r="G44" s="19">
        <v>0</v>
      </c>
      <c r="H44" s="19">
        <v>1</v>
      </c>
      <c r="I44" s="19">
        <v>19</v>
      </c>
      <c r="J44" s="19">
        <v>1</v>
      </c>
      <c r="K44" s="19">
        <v>0</v>
      </c>
      <c r="L44" s="19">
        <v>5</v>
      </c>
      <c r="M44" s="19">
        <v>0</v>
      </c>
      <c r="N44" s="19">
        <v>0</v>
      </c>
      <c r="O44" s="19">
        <v>58</v>
      </c>
      <c r="P44" s="19">
        <v>0</v>
      </c>
      <c r="Q44" s="19">
        <v>0</v>
      </c>
      <c r="R44" s="19">
        <v>10</v>
      </c>
      <c r="S44" s="19">
        <v>2</v>
      </c>
      <c r="T44" s="48">
        <f t="shared" si="0"/>
        <v>97</v>
      </c>
    </row>
    <row r="45" spans="3:20" x14ac:dyDescent="0.25">
      <c r="C45" s="226" t="s">
        <v>25</v>
      </c>
      <c r="D45" s="3">
        <v>32</v>
      </c>
      <c r="E45" s="4" t="s">
        <v>26</v>
      </c>
      <c r="F45" s="19">
        <v>0</v>
      </c>
      <c r="G45" s="19">
        <v>0</v>
      </c>
      <c r="H45" s="19">
        <v>1</v>
      </c>
      <c r="I45" s="19">
        <v>28</v>
      </c>
      <c r="J45" s="19">
        <v>0</v>
      </c>
      <c r="K45" s="19">
        <v>1</v>
      </c>
      <c r="L45" s="19">
        <v>1</v>
      </c>
      <c r="M45" s="19">
        <v>0</v>
      </c>
      <c r="N45" s="19">
        <v>1</v>
      </c>
      <c r="O45" s="19">
        <v>39</v>
      </c>
      <c r="P45" s="19">
        <v>1</v>
      </c>
      <c r="Q45" s="19">
        <v>0</v>
      </c>
      <c r="R45" s="19">
        <v>1</v>
      </c>
      <c r="S45" s="19">
        <v>0</v>
      </c>
      <c r="T45" s="48">
        <f t="shared" si="0"/>
        <v>73</v>
      </c>
    </row>
    <row r="46" spans="3:20" x14ac:dyDescent="0.25">
      <c r="C46" s="226"/>
      <c r="D46" s="3">
        <v>31</v>
      </c>
      <c r="E46" s="4" t="s">
        <v>28</v>
      </c>
      <c r="F46" s="19">
        <v>1</v>
      </c>
      <c r="G46" s="19">
        <v>0</v>
      </c>
      <c r="H46" s="19">
        <v>1</v>
      </c>
      <c r="I46" s="19">
        <v>1</v>
      </c>
      <c r="J46" s="19">
        <v>0</v>
      </c>
      <c r="K46" s="19">
        <v>1</v>
      </c>
      <c r="L46" s="19">
        <v>1</v>
      </c>
      <c r="M46" s="19">
        <v>1</v>
      </c>
      <c r="N46" s="19">
        <v>2</v>
      </c>
      <c r="O46" s="19">
        <v>20</v>
      </c>
      <c r="P46" s="19">
        <v>0</v>
      </c>
      <c r="Q46" s="19">
        <v>0</v>
      </c>
      <c r="R46" s="19">
        <v>2</v>
      </c>
      <c r="S46" s="19">
        <v>1</v>
      </c>
      <c r="T46" s="48">
        <f t="shared" si="0"/>
        <v>31</v>
      </c>
    </row>
    <row r="47" spans="3:20" x14ac:dyDescent="0.25">
      <c r="C47" s="226"/>
      <c r="D47" s="3">
        <v>92</v>
      </c>
      <c r="E47" s="4" t="s">
        <v>29</v>
      </c>
      <c r="F47" s="19">
        <v>0</v>
      </c>
      <c r="G47" s="19">
        <v>0</v>
      </c>
      <c r="H47" s="19">
        <v>0</v>
      </c>
      <c r="I47" s="19">
        <v>6</v>
      </c>
      <c r="J47" s="19">
        <v>0</v>
      </c>
      <c r="K47" s="19">
        <v>0</v>
      </c>
      <c r="L47" s="19">
        <v>0</v>
      </c>
      <c r="M47" s="19">
        <v>1</v>
      </c>
      <c r="N47" s="19">
        <v>0</v>
      </c>
      <c r="O47" s="19">
        <v>27</v>
      </c>
      <c r="P47" s="19">
        <v>1</v>
      </c>
      <c r="Q47" s="19">
        <v>1</v>
      </c>
      <c r="R47" s="19">
        <v>0</v>
      </c>
      <c r="S47" s="19">
        <v>0</v>
      </c>
      <c r="T47" s="48">
        <f t="shared" si="0"/>
        <v>36</v>
      </c>
    </row>
    <row r="48" spans="3:20" x14ac:dyDescent="0.25">
      <c r="C48" s="226"/>
      <c r="D48" s="3">
        <v>99</v>
      </c>
      <c r="E48" s="4" t="s">
        <v>30</v>
      </c>
      <c r="F48" s="19">
        <v>0</v>
      </c>
      <c r="G48" s="19">
        <v>0</v>
      </c>
      <c r="H48" s="19">
        <v>0</v>
      </c>
      <c r="I48" s="19">
        <v>8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31</v>
      </c>
      <c r="P48" s="19">
        <v>0</v>
      </c>
      <c r="Q48" s="19">
        <v>0</v>
      </c>
      <c r="R48" s="19">
        <v>0</v>
      </c>
      <c r="S48" s="19">
        <v>0</v>
      </c>
      <c r="T48" s="48">
        <f t="shared" si="0"/>
        <v>39</v>
      </c>
    </row>
    <row r="49" spans="3:20" x14ac:dyDescent="0.25">
      <c r="C49" s="226" t="s">
        <v>31</v>
      </c>
      <c r="D49" s="3">
        <v>13</v>
      </c>
      <c r="E49" s="4" t="s">
        <v>31</v>
      </c>
      <c r="F49" s="19">
        <v>1</v>
      </c>
      <c r="G49" s="19">
        <v>0</v>
      </c>
      <c r="H49" s="19">
        <v>1</v>
      </c>
      <c r="I49" s="19">
        <v>24</v>
      </c>
      <c r="J49" s="19">
        <v>0</v>
      </c>
      <c r="K49" s="19">
        <v>1</v>
      </c>
      <c r="L49" s="19">
        <v>0</v>
      </c>
      <c r="M49" s="19">
        <v>0</v>
      </c>
      <c r="N49" s="19">
        <v>0</v>
      </c>
      <c r="O49" s="19">
        <v>32</v>
      </c>
      <c r="P49" s="19">
        <v>0</v>
      </c>
      <c r="Q49" s="19">
        <v>1</v>
      </c>
      <c r="R49" s="19">
        <v>6</v>
      </c>
      <c r="S49" s="19">
        <v>1</v>
      </c>
      <c r="T49" s="48">
        <f t="shared" si="0"/>
        <v>67</v>
      </c>
    </row>
    <row r="50" spans="3:20" x14ac:dyDescent="0.25">
      <c r="C50" s="226"/>
      <c r="D50" s="3">
        <v>38</v>
      </c>
      <c r="E50" s="4" t="s">
        <v>32</v>
      </c>
      <c r="F50" s="19">
        <v>0</v>
      </c>
      <c r="G50" s="19">
        <v>0</v>
      </c>
      <c r="H50" s="19">
        <v>0</v>
      </c>
      <c r="I50" s="19">
        <v>21</v>
      </c>
      <c r="J50" s="19">
        <v>0</v>
      </c>
      <c r="K50" s="19">
        <v>0</v>
      </c>
      <c r="L50" s="19">
        <v>0</v>
      </c>
      <c r="M50" s="19">
        <v>2</v>
      </c>
      <c r="N50" s="19">
        <v>0</v>
      </c>
      <c r="O50" s="19">
        <v>64</v>
      </c>
      <c r="P50" s="19">
        <v>0</v>
      </c>
      <c r="Q50" s="19">
        <v>1</v>
      </c>
      <c r="R50" s="19">
        <v>11</v>
      </c>
      <c r="S50" s="19">
        <v>0</v>
      </c>
      <c r="T50" s="48">
        <f t="shared" si="0"/>
        <v>99</v>
      </c>
    </row>
    <row r="51" spans="3:20" x14ac:dyDescent="0.25">
      <c r="C51" s="147" t="s">
        <v>33</v>
      </c>
      <c r="D51" s="3">
        <v>14</v>
      </c>
      <c r="E51" s="4" t="s">
        <v>33</v>
      </c>
      <c r="F51" s="19">
        <v>0</v>
      </c>
      <c r="G51" s="19">
        <v>0</v>
      </c>
      <c r="H51" s="19">
        <v>0</v>
      </c>
      <c r="I51" s="19">
        <v>12</v>
      </c>
      <c r="J51" s="19">
        <v>0</v>
      </c>
      <c r="K51" s="19">
        <v>0</v>
      </c>
      <c r="L51" s="19">
        <v>2</v>
      </c>
      <c r="M51" s="19">
        <v>0</v>
      </c>
      <c r="N51" s="19">
        <v>0</v>
      </c>
      <c r="O51" s="19">
        <v>36</v>
      </c>
      <c r="P51" s="19">
        <v>2</v>
      </c>
      <c r="Q51" s="19">
        <v>1</v>
      </c>
      <c r="R51" s="19">
        <v>2</v>
      </c>
      <c r="S51" s="19">
        <v>0</v>
      </c>
      <c r="T51" s="48">
        <f t="shared" si="0"/>
        <v>55</v>
      </c>
    </row>
    <row r="52" spans="3:20" x14ac:dyDescent="0.25">
      <c r="C52" s="226" t="s">
        <v>34</v>
      </c>
      <c r="D52" s="3">
        <v>28</v>
      </c>
      <c r="E52" s="4" t="s">
        <v>35</v>
      </c>
      <c r="F52" s="19">
        <v>0</v>
      </c>
      <c r="G52" s="19">
        <v>1</v>
      </c>
      <c r="H52" s="19">
        <v>1</v>
      </c>
      <c r="I52" s="19">
        <v>18</v>
      </c>
      <c r="J52" s="19">
        <v>0</v>
      </c>
      <c r="K52" s="19">
        <v>0</v>
      </c>
      <c r="L52" s="19">
        <v>3</v>
      </c>
      <c r="M52" s="19">
        <v>2</v>
      </c>
      <c r="N52" s="19">
        <v>1</v>
      </c>
      <c r="O52" s="19">
        <v>44</v>
      </c>
      <c r="P52" s="19">
        <v>0</v>
      </c>
      <c r="Q52" s="19">
        <v>0</v>
      </c>
      <c r="R52" s="19">
        <v>2</v>
      </c>
      <c r="S52" s="19">
        <v>0</v>
      </c>
      <c r="T52" s="48">
        <f t="shared" si="0"/>
        <v>72</v>
      </c>
    </row>
    <row r="53" spans="3:20" x14ac:dyDescent="0.25">
      <c r="C53" s="226"/>
      <c r="D53" s="3">
        <v>37</v>
      </c>
      <c r="E53" s="4" t="s">
        <v>36</v>
      </c>
      <c r="F53" s="19">
        <v>0</v>
      </c>
      <c r="G53" s="19">
        <v>0</v>
      </c>
      <c r="H53" s="19">
        <v>0</v>
      </c>
      <c r="I53" s="19">
        <v>22</v>
      </c>
      <c r="J53" s="19">
        <v>1</v>
      </c>
      <c r="K53" s="19">
        <v>0</v>
      </c>
      <c r="L53" s="19">
        <v>3</v>
      </c>
      <c r="M53" s="19">
        <v>1</v>
      </c>
      <c r="N53" s="19">
        <v>0</v>
      </c>
      <c r="O53" s="19">
        <v>40</v>
      </c>
      <c r="P53" s="19">
        <v>0</v>
      </c>
      <c r="Q53" s="19">
        <v>0</v>
      </c>
      <c r="R53" s="19">
        <v>4</v>
      </c>
      <c r="S53" s="19">
        <v>0</v>
      </c>
      <c r="T53" s="48">
        <f t="shared" si="0"/>
        <v>71</v>
      </c>
    </row>
    <row r="54" spans="3:20" x14ac:dyDescent="0.25">
      <c r="C54" s="226"/>
      <c r="D54" s="3">
        <v>12</v>
      </c>
      <c r="E54" s="4" t="s">
        <v>37</v>
      </c>
      <c r="F54" s="19">
        <v>0</v>
      </c>
      <c r="G54" s="19">
        <v>0</v>
      </c>
      <c r="H54" s="19">
        <v>2</v>
      </c>
      <c r="I54" s="19">
        <v>15</v>
      </c>
      <c r="J54" s="19">
        <v>0</v>
      </c>
      <c r="K54" s="19">
        <v>0</v>
      </c>
      <c r="L54" s="19">
        <v>3</v>
      </c>
      <c r="M54" s="19">
        <v>0</v>
      </c>
      <c r="N54" s="19">
        <v>0</v>
      </c>
      <c r="O54" s="19">
        <v>43</v>
      </c>
      <c r="P54" s="19">
        <v>0</v>
      </c>
      <c r="Q54" s="19">
        <v>1</v>
      </c>
      <c r="R54" s="19">
        <v>0</v>
      </c>
      <c r="S54" s="19">
        <v>0</v>
      </c>
      <c r="T54" s="48">
        <f t="shared" si="0"/>
        <v>64</v>
      </c>
    </row>
    <row r="55" spans="3:20" x14ac:dyDescent="0.25">
      <c r="C55" s="226"/>
      <c r="D55" s="3">
        <v>36</v>
      </c>
      <c r="E55" s="4" t="s">
        <v>38</v>
      </c>
      <c r="F55" s="19">
        <v>0</v>
      </c>
      <c r="G55" s="19">
        <v>0</v>
      </c>
      <c r="H55" s="19">
        <v>1</v>
      </c>
      <c r="I55" s="19">
        <v>6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35</v>
      </c>
      <c r="P55" s="19">
        <v>0</v>
      </c>
      <c r="Q55" s="19">
        <v>0</v>
      </c>
      <c r="R55" s="19">
        <v>8</v>
      </c>
      <c r="S55" s="19">
        <v>0</v>
      </c>
      <c r="T55" s="48">
        <f t="shared" si="0"/>
        <v>50</v>
      </c>
    </row>
    <row r="56" spans="3:20" x14ac:dyDescent="0.25">
      <c r="C56" s="226"/>
      <c r="D56" s="3">
        <v>34</v>
      </c>
      <c r="E56" s="4" t="s">
        <v>39</v>
      </c>
      <c r="F56" s="19">
        <v>0</v>
      </c>
      <c r="G56" s="19">
        <v>0</v>
      </c>
      <c r="H56" s="19">
        <v>0</v>
      </c>
      <c r="I56" s="19">
        <v>21</v>
      </c>
      <c r="J56" s="19">
        <v>1</v>
      </c>
      <c r="K56" s="19">
        <v>0</v>
      </c>
      <c r="L56" s="19">
        <v>1</v>
      </c>
      <c r="M56" s="19">
        <v>1</v>
      </c>
      <c r="N56" s="19">
        <v>1</v>
      </c>
      <c r="O56" s="19">
        <v>32</v>
      </c>
      <c r="P56" s="19">
        <v>1</v>
      </c>
      <c r="Q56" s="19">
        <v>0</v>
      </c>
      <c r="R56" s="19">
        <v>7</v>
      </c>
      <c r="S56" s="19">
        <v>0</v>
      </c>
      <c r="T56" s="48">
        <f t="shared" si="0"/>
        <v>65</v>
      </c>
    </row>
    <row r="57" spans="3:20" x14ac:dyDescent="0.25">
      <c r="C57" s="226" t="s">
        <v>40</v>
      </c>
      <c r="D57" s="3">
        <v>53</v>
      </c>
      <c r="E57" s="4" t="s">
        <v>41</v>
      </c>
      <c r="F57" s="19">
        <v>0</v>
      </c>
      <c r="G57" s="19">
        <v>0</v>
      </c>
      <c r="H57" s="19">
        <v>0</v>
      </c>
      <c r="I57" s="19">
        <v>6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12</v>
      </c>
      <c r="P57" s="19">
        <v>0</v>
      </c>
      <c r="Q57" s="19">
        <v>0</v>
      </c>
      <c r="R57" s="19">
        <v>0</v>
      </c>
      <c r="S57" s="19">
        <v>0</v>
      </c>
      <c r="T57" s="48">
        <f t="shared" si="0"/>
        <v>18</v>
      </c>
    </row>
    <row r="58" spans="3:20" ht="25.5" x14ac:dyDescent="0.25">
      <c r="C58" s="226"/>
      <c r="D58" s="3">
        <v>86</v>
      </c>
      <c r="E58" s="4" t="s">
        <v>43</v>
      </c>
      <c r="F58" s="19">
        <v>0</v>
      </c>
      <c r="G58" s="19">
        <v>0</v>
      </c>
      <c r="H58" s="19">
        <v>1</v>
      </c>
      <c r="I58" s="19">
        <v>14</v>
      </c>
      <c r="J58" s="19">
        <v>0</v>
      </c>
      <c r="K58" s="19">
        <v>0</v>
      </c>
      <c r="L58" s="19">
        <v>3</v>
      </c>
      <c r="M58" s="19">
        <v>0</v>
      </c>
      <c r="N58" s="19">
        <v>0</v>
      </c>
      <c r="O58" s="19">
        <v>28</v>
      </c>
      <c r="P58" s="19">
        <v>0</v>
      </c>
      <c r="Q58" s="19">
        <v>0</v>
      </c>
      <c r="R58" s="19">
        <v>6</v>
      </c>
      <c r="S58" s="19">
        <v>1</v>
      </c>
      <c r="T58" s="48">
        <f t="shared" si="0"/>
        <v>53</v>
      </c>
    </row>
    <row r="59" spans="3:20" x14ac:dyDescent="0.25">
      <c r="C59" s="226"/>
      <c r="D59" s="3">
        <v>22</v>
      </c>
      <c r="E59" s="4" t="s">
        <v>47</v>
      </c>
      <c r="F59" s="19">
        <v>0</v>
      </c>
      <c r="G59" s="19">
        <v>0</v>
      </c>
      <c r="H59" s="19">
        <v>2</v>
      </c>
      <c r="I59" s="19">
        <v>23</v>
      </c>
      <c r="J59" s="19">
        <v>0</v>
      </c>
      <c r="K59" s="19">
        <v>0</v>
      </c>
      <c r="L59" s="19">
        <v>1</v>
      </c>
      <c r="M59" s="19">
        <v>0</v>
      </c>
      <c r="N59" s="19">
        <v>1</v>
      </c>
      <c r="O59" s="19">
        <v>47</v>
      </c>
      <c r="P59" s="19">
        <v>0</v>
      </c>
      <c r="Q59" s="19">
        <v>1</v>
      </c>
      <c r="R59" s="19">
        <v>5</v>
      </c>
      <c r="S59" s="19">
        <v>0</v>
      </c>
      <c r="T59" s="48">
        <f t="shared" si="0"/>
        <v>80</v>
      </c>
    </row>
    <row r="60" spans="3:20" x14ac:dyDescent="0.25">
      <c r="C60" s="226"/>
      <c r="D60" s="3">
        <v>23</v>
      </c>
      <c r="E60" s="4" t="s">
        <v>48</v>
      </c>
      <c r="F60" s="19">
        <v>1</v>
      </c>
      <c r="G60" s="19">
        <v>0</v>
      </c>
      <c r="H60" s="19">
        <v>1</v>
      </c>
      <c r="I60" s="19">
        <v>16</v>
      </c>
      <c r="J60" s="19">
        <v>0</v>
      </c>
      <c r="K60" s="19">
        <v>0</v>
      </c>
      <c r="L60" s="19">
        <v>3</v>
      </c>
      <c r="M60" s="19">
        <v>0</v>
      </c>
      <c r="N60" s="19">
        <v>1</v>
      </c>
      <c r="O60" s="19">
        <v>50</v>
      </c>
      <c r="P60" s="19">
        <v>0</v>
      </c>
      <c r="Q60" s="19">
        <v>1</v>
      </c>
      <c r="R60" s="19">
        <v>7</v>
      </c>
      <c r="S60" s="19">
        <v>1</v>
      </c>
      <c r="T60" s="48">
        <f t="shared" si="0"/>
        <v>81</v>
      </c>
    </row>
    <row r="61" spans="3:20" x14ac:dyDescent="0.25">
      <c r="C61" s="226"/>
      <c r="D61" s="3">
        <v>24</v>
      </c>
      <c r="E61" s="4" t="s">
        <v>51</v>
      </c>
      <c r="F61" s="19">
        <v>1</v>
      </c>
      <c r="G61" s="19">
        <v>0</v>
      </c>
      <c r="H61" s="19">
        <v>1</v>
      </c>
      <c r="I61" s="19">
        <v>15</v>
      </c>
      <c r="J61" s="19">
        <v>0</v>
      </c>
      <c r="K61" s="19">
        <v>0</v>
      </c>
      <c r="L61" s="19">
        <v>4</v>
      </c>
      <c r="M61" s="19">
        <v>0</v>
      </c>
      <c r="N61" s="19">
        <v>0</v>
      </c>
      <c r="O61" s="19">
        <v>40</v>
      </c>
      <c r="P61" s="19">
        <v>1</v>
      </c>
      <c r="Q61" s="19">
        <v>2</v>
      </c>
      <c r="R61" s="19">
        <v>3</v>
      </c>
      <c r="S61" s="19">
        <v>0</v>
      </c>
      <c r="T61" s="48">
        <f t="shared" si="0"/>
        <v>67</v>
      </c>
    </row>
    <row r="62" spans="3:20" x14ac:dyDescent="0.25">
      <c r="C62" s="226"/>
      <c r="D62" s="3">
        <v>25</v>
      </c>
      <c r="E62" s="4" t="s">
        <v>52</v>
      </c>
      <c r="F62" s="19">
        <v>2</v>
      </c>
      <c r="G62" s="19">
        <v>0</v>
      </c>
      <c r="H62" s="19">
        <v>0</v>
      </c>
      <c r="I62" s="19">
        <v>24</v>
      </c>
      <c r="J62" s="19">
        <v>0</v>
      </c>
      <c r="K62" s="19">
        <v>0</v>
      </c>
      <c r="L62" s="19">
        <v>3</v>
      </c>
      <c r="M62" s="19">
        <v>1</v>
      </c>
      <c r="N62" s="19">
        <v>0</v>
      </c>
      <c r="O62" s="19">
        <v>35</v>
      </c>
      <c r="P62" s="19">
        <v>1</v>
      </c>
      <c r="Q62" s="19">
        <v>0</v>
      </c>
      <c r="R62" s="19">
        <v>5</v>
      </c>
      <c r="S62" s="19">
        <v>0</v>
      </c>
      <c r="T62" s="48">
        <f t="shared" si="0"/>
        <v>71</v>
      </c>
    </row>
    <row r="63" spans="3:20" x14ac:dyDescent="0.25">
      <c r="C63" s="227" t="s">
        <v>5</v>
      </c>
      <c r="D63" s="227"/>
      <c r="E63" s="227"/>
      <c r="F63" s="52">
        <f>SUM(F34:F62)</f>
        <v>8</v>
      </c>
      <c r="G63" s="52">
        <f t="shared" ref="G63:S63" si="1">SUM(G34:G62)</f>
        <v>1</v>
      </c>
      <c r="H63" s="52">
        <f t="shared" si="1"/>
        <v>20</v>
      </c>
      <c r="I63" s="52">
        <f t="shared" si="1"/>
        <v>432</v>
      </c>
      <c r="J63" s="52">
        <f t="shared" si="1"/>
        <v>6</v>
      </c>
      <c r="K63" s="52">
        <f t="shared" si="1"/>
        <v>6</v>
      </c>
      <c r="L63" s="52">
        <f t="shared" si="1"/>
        <v>44</v>
      </c>
      <c r="M63" s="52">
        <f t="shared" si="1"/>
        <v>13</v>
      </c>
      <c r="N63" s="52">
        <f t="shared" si="1"/>
        <v>9</v>
      </c>
      <c r="O63" s="52">
        <f t="shared" si="1"/>
        <v>1093</v>
      </c>
      <c r="P63" s="52">
        <f t="shared" si="1"/>
        <v>8</v>
      </c>
      <c r="Q63" s="52">
        <f t="shared" si="1"/>
        <v>18</v>
      </c>
      <c r="R63" s="52">
        <f t="shared" si="1"/>
        <v>117</v>
      </c>
      <c r="S63" s="52">
        <f t="shared" si="1"/>
        <v>6</v>
      </c>
      <c r="T63" s="52">
        <f>SUM(T34:T62)</f>
        <v>1781</v>
      </c>
    </row>
    <row r="64" spans="3:20" x14ac:dyDescent="0.25">
      <c r="F64" s="14"/>
      <c r="G64" s="14"/>
      <c r="H64" s="15"/>
    </row>
    <row r="65" spans="1:21" x14ac:dyDescent="0.25">
      <c r="C65" s="12" t="s">
        <v>166</v>
      </c>
      <c r="F65" s="14"/>
      <c r="G65" s="14"/>
      <c r="H65" s="15"/>
    </row>
    <row r="66" spans="1:21" x14ac:dyDescent="0.25">
      <c r="F66" s="14"/>
      <c r="G66" s="14"/>
      <c r="H66" s="15"/>
    </row>
    <row r="67" spans="1:21" x14ac:dyDescent="0.25"/>
    <row r="68" spans="1:21" s="154" customFormat="1" ht="15.75" customHeight="1" x14ac:dyDescent="0.25">
      <c r="A68" s="153"/>
      <c r="C68" s="250" t="s">
        <v>209</v>
      </c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162"/>
      <c r="R68" s="162"/>
      <c r="S68" s="162"/>
      <c r="T68" s="162"/>
      <c r="U68" s="156"/>
    </row>
    <row r="69" spans="1:21" x14ac:dyDescent="0.25">
      <c r="D69" s="13"/>
      <c r="F69" s="13"/>
      <c r="G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</row>
    <row r="70" spans="1:21" x14ac:dyDescent="0.25">
      <c r="C70" s="227" t="s">
        <v>0</v>
      </c>
      <c r="D70" s="227" t="s">
        <v>1</v>
      </c>
      <c r="E70" s="227" t="s">
        <v>2</v>
      </c>
      <c r="F70" s="227" t="s">
        <v>210</v>
      </c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 t="s">
        <v>5</v>
      </c>
      <c r="T70" s="13"/>
      <c r="U70" s="13"/>
    </row>
    <row r="71" spans="1:21" ht="25.5" x14ac:dyDescent="0.25">
      <c r="C71" s="227"/>
      <c r="D71" s="227"/>
      <c r="E71" s="227"/>
      <c r="F71" s="148" t="s">
        <v>194</v>
      </c>
      <c r="G71" s="148" t="s">
        <v>195</v>
      </c>
      <c r="H71" s="155" t="s">
        <v>196</v>
      </c>
      <c r="I71" s="148" t="s">
        <v>197</v>
      </c>
      <c r="J71" s="155" t="s">
        <v>199</v>
      </c>
      <c r="K71" s="155" t="s">
        <v>200</v>
      </c>
      <c r="L71" s="148" t="s">
        <v>201</v>
      </c>
      <c r="M71" s="148" t="s">
        <v>202</v>
      </c>
      <c r="N71" s="148" t="s">
        <v>203</v>
      </c>
      <c r="O71" s="155" t="s">
        <v>204</v>
      </c>
      <c r="P71" s="148" t="s">
        <v>205</v>
      </c>
      <c r="Q71" s="155" t="s">
        <v>206</v>
      </c>
      <c r="R71" s="148" t="s">
        <v>207</v>
      </c>
      <c r="S71" s="227"/>
      <c r="T71" s="13"/>
      <c r="U71" s="13"/>
    </row>
    <row r="72" spans="1:21" ht="12.75" customHeight="1" x14ac:dyDescent="0.25">
      <c r="C72" s="147" t="s">
        <v>6</v>
      </c>
      <c r="D72" s="3">
        <v>68</v>
      </c>
      <c r="E72" s="4" t="s">
        <v>158</v>
      </c>
      <c r="F72" s="19">
        <v>0</v>
      </c>
      <c r="G72" s="19">
        <v>0</v>
      </c>
      <c r="H72" s="19">
        <v>0</v>
      </c>
      <c r="I72" s="19">
        <v>13</v>
      </c>
      <c r="J72" s="19">
        <v>0</v>
      </c>
      <c r="K72" s="19">
        <v>1</v>
      </c>
      <c r="L72" s="19">
        <v>2</v>
      </c>
      <c r="M72" s="19">
        <v>0</v>
      </c>
      <c r="N72" s="19">
        <v>36</v>
      </c>
      <c r="O72" s="19">
        <v>0</v>
      </c>
      <c r="P72" s="19">
        <v>1</v>
      </c>
      <c r="Q72" s="19">
        <v>4</v>
      </c>
      <c r="R72" s="19">
        <v>1</v>
      </c>
      <c r="S72" s="48">
        <f t="shared" ref="S72:S95" si="2">SUM(F72:R72)</f>
        <v>58</v>
      </c>
      <c r="T72" s="13"/>
      <c r="U72" s="13"/>
    </row>
    <row r="73" spans="1:21" x14ac:dyDescent="0.25">
      <c r="C73" s="226" t="s">
        <v>10</v>
      </c>
      <c r="D73" s="3">
        <v>27</v>
      </c>
      <c r="E73" s="4" t="s">
        <v>11</v>
      </c>
      <c r="F73" s="19">
        <v>1</v>
      </c>
      <c r="G73" s="19">
        <v>0</v>
      </c>
      <c r="H73" s="19">
        <v>0</v>
      </c>
      <c r="I73" s="19">
        <v>10</v>
      </c>
      <c r="J73" s="19">
        <v>0</v>
      </c>
      <c r="K73" s="19">
        <v>4</v>
      </c>
      <c r="L73" s="19">
        <v>1</v>
      </c>
      <c r="M73" s="19">
        <v>0</v>
      </c>
      <c r="N73" s="19">
        <v>28</v>
      </c>
      <c r="O73" s="19">
        <v>0</v>
      </c>
      <c r="P73" s="19">
        <v>0</v>
      </c>
      <c r="Q73" s="19">
        <v>5</v>
      </c>
      <c r="R73" s="19">
        <v>1</v>
      </c>
      <c r="S73" s="48">
        <f t="shared" si="2"/>
        <v>50</v>
      </c>
      <c r="T73" s="13"/>
      <c r="U73" s="13"/>
    </row>
    <row r="74" spans="1:21" ht="25.5" x14ac:dyDescent="0.25">
      <c r="C74" s="226"/>
      <c r="D74" s="3" t="s">
        <v>12</v>
      </c>
      <c r="E74" s="4" t="s">
        <v>13</v>
      </c>
      <c r="F74" s="19">
        <v>0</v>
      </c>
      <c r="G74" s="19">
        <v>0</v>
      </c>
      <c r="H74" s="19">
        <v>1</v>
      </c>
      <c r="I74" s="19">
        <v>14</v>
      </c>
      <c r="J74" s="19">
        <v>0</v>
      </c>
      <c r="K74" s="19">
        <v>3</v>
      </c>
      <c r="L74" s="19">
        <v>0</v>
      </c>
      <c r="M74" s="19">
        <v>0</v>
      </c>
      <c r="N74" s="19">
        <v>34</v>
      </c>
      <c r="O74" s="19">
        <v>0</v>
      </c>
      <c r="P74" s="19">
        <v>0</v>
      </c>
      <c r="Q74" s="19">
        <v>1</v>
      </c>
      <c r="R74" s="19">
        <v>0</v>
      </c>
      <c r="S74" s="48">
        <f t="shared" si="2"/>
        <v>53</v>
      </c>
      <c r="T74" s="13"/>
      <c r="U74" s="13"/>
    </row>
    <row r="75" spans="1:21" ht="25.5" x14ac:dyDescent="0.25">
      <c r="C75" s="226" t="s">
        <v>17</v>
      </c>
      <c r="D75" s="3">
        <v>6</v>
      </c>
      <c r="E75" s="4" t="s">
        <v>18</v>
      </c>
      <c r="F75" s="19">
        <v>1</v>
      </c>
      <c r="G75" s="19">
        <v>0</v>
      </c>
      <c r="H75" s="19">
        <v>0</v>
      </c>
      <c r="I75" s="19">
        <v>22</v>
      </c>
      <c r="J75" s="19">
        <v>0</v>
      </c>
      <c r="K75" s="19">
        <v>3</v>
      </c>
      <c r="L75" s="19">
        <v>0</v>
      </c>
      <c r="M75" s="19">
        <v>1</v>
      </c>
      <c r="N75" s="19">
        <v>44</v>
      </c>
      <c r="O75" s="19">
        <v>0</v>
      </c>
      <c r="P75" s="19">
        <v>1</v>
      </c>
      <c r="Q75" s="19">
        <v>7</v>
      </c>
      <c r="R75" s="19">
        <v>1</v>
      </c>
      <c r="S75" s="48">
        <f t="shared" si="2"/>
        <v>80</v>
      </c>
      <c r="T75" s="13"/>
      <c r="U75" s="13"/>
    </row>
    <row r="76" spans="1:21" x14ac:dyDescent="0.25">
      <c r="C76" s="226"/>
      <c r="D76" s="3">
        <v>9</v>
      </c>
      <c r="E76" s="4" t="s">
        <v>20</v>
      </c>
      <c r="F76" s="19">
        <v>0</v>
      </c>
      <c r="G76" s="19">
        <v>0</v>
      </c>
      <c r="H76" s="19">
        <v>1</v>
      </c>
      <c r="I76" s="19">
        <v>13</v>
      </c>
      <c r="J76" s="19">
        <v>1</v>
      </c>
      <c r="K76" s="19">
        <v>2</v>
      </c>
      <c r="L76" s="19">
        <v>1</v>
      </c>
      <c r="M76" s="19">
        <v>0</v>
      </c>
      <c r="N76" s="19">
        <v>35</v>
      </c>
      <c r="O76" s="19">
        <v>0</v>
      </c>
      <c r="P76" s="19">
        <v>0</v>
      </c>
      <c r="Q76" s="19">
        <v>1</v>
      </c>
      <c r="R76" s="19">
        <v>0</v>
      </c>
      <c r="S76" s="48">
        <f t="shared" si="2"/>
        <v>54</v>
      </c>
      <c r="T76" s="13"/>
      <c r="U76" s="13"/>
    </row>
    <row r="77" spans="1:21" ht="25.5" x14ac:dyDescent="0.25">
      <c r="C77" s="226"/>
      <c r="D77" s="3">
        <v>21</v>
      </c>
      <c r="E77" s="4" t="s">
        <v>21</v>
      </c>
      <c r="F77" s="19">
        <v>0</v>
      </c>
      <c r="G77" s="19">
        <v>0</v>
      </c>
      <c r="H77" s="19">
        <v>0</v>
      </c>
      <c r="I77" s="19">
        <v>11</v>
      </c>
      <c r="J77" s="19">
        <v>0</v>
      </c>
      <c r="K77" s="19">
        <v>1</v>
      </c>
      <c r="L77" s="19">
        <v>0</v>
      </c>
      <c r="M77" s="19">
        <v>0</v>
      </c>
      <c r="N77" s="19">
        <v>20</v>
      </c>
      <c r="O77" s="19">
        <v>1</v>
      </c>
      <c r="P77" s="19">
        <v>1</v>
      </c>
      <c r="Q77" s="19">
        <v>0</v>
      </c>
      <c r="R77" s="19">
        <v>0</v>
      </c>
      <c r="S77" s="48">
        <f t="shared" si="2"/>
        <v>34</v>
      </c>
      <c r="T77" s="13"/>
      <c r="U77" s="13"/>
    </row>
    <row r="78" spans="1:21" x14ac:dyDescent="0.25">
      <c r="C78" s="226"/>
      <c r="D78" s="3">
        <v>33</v>
      </c>
      <c r="E78" s="4" t="s">
        <v>22</v>
      </c>
      <c r="F78" s="19">
        <v>2</v>
      </c>
      <c r="G78" s="19">
        <v>1</v>
      </c>
      <c r="H78" s="19">
        <v>1</v>
      </c>
      <c r="I78" s="19">
        <v>23</v>
      </c>
      <c r="J78" s="19">
        <v>1</v>
      </c>
      <c r="K78" s="19">
        <v>1</v>
      </c>
      <c r="L78" s="19">
        <v>1</v>
      </c>
      <c r="M78" s="19">
        <v>0</v>
      </c>
      <c r="N78" s="19">
        <v>60</v>
      </c>
      <c r="O78" s="19">
        <v>0</v>
      </c>
      <c r="P78" s="19">
        <v>0</v>
      </c>
      <c r="Q78" s="19">
        <v>11</v>
      </c>
      <c r="R78" s="19">
        <v>0</v>
      </c>
      <c r="S78" s="48">
        <f t="shared" si="2"/>
        <v>101</v>
      </c>
      <c r="T78" s="13"/>
      <c r="U78" s="13"/>
    </row>
    <row r="79" spans="1:21" x14ac:dyDescent="0.25">
      <c r="C79" s="226" t="s">
        <v>25</v>
      </c>
      <c r="D79" s="3">
        <v>32</v>
      </c>
      <c r="E79" s="4" t="s">
        <v>26</v>
      </c>
      <c r="F79" s="19">
        <v>0</v>
      </c>
      <c r="G79" s="19">
        <v>0</v>
      </c>
      <c r="H79" s="19">
        <v>3</v>
      </c>
      <c r="I79" s="19">
        <v>15</v>
      </c>
      <c r="J79" s="19">
        <v>0</v>
      </c>
      <c r="K79" s="19">
        <v>1</v>
      </c>
      <c r="L79" s="19">
        <v>1</v>
      </c>
      <c r="M79" s="19">
        <v>0</v>
      </c>
      <c r="N79" s="19">
        <v>36</v>
      </c>
      <c r="O79" s="19">
        <v>0</v>
      </c>
      <c r="P79" s="19">
        <v>1</v>
      </c>
      <c r="Q79" s="19">
        <v>3</v>
      </c>
      <c r="R79" s="19">
        <v>0</v>
      </c>
      <c r="S79" s="48">
        <f t="shared" si="2"/>
        <v>60</v>
      </c>
      <c r="T79" s="13"/>
      <c r="U79" s="13"/>
    </row>
    <row r="80" spans="1:21" x14ac:dyDescent="0.25">
      <c r="C80" s="226"/>
      <c r="D80" s="3">
        <v>31</v>
      </c>
      <c r="E80" s="4" t="s">
        <v>28</v>
      </c>
      <c r="F80" s="19">
        <v>1</v>
      </c>
      <c r="G80" s="19">
        <v>2</v>
      </c>
      <c r="H80" s="19">
        <v>1</v>
      </c>
      <c r="I80" s="19">
        <v>5</v>
      </c>
      <c r="J80" s="19">
        <v>0</v>
      </c>
      <c r="K80" s="19">
        <v>1</v>
      </c>
      <c r="L80" s="19">
        <v>1</v>
      </c>
      <c r="M80" s="19">
        <v>1</v>
      </c>
      <c r="N80" s="19">
        <v>7</v>
      </c>
      <c r="O80" s="19">
        <v>1</v>
      </c>
      <c r="P80" s="19">
        <v>1</v>
      </c>
      <c r="Q80" s="19">
        <v>3</v>
      </c>
      <c r="R80" s="19">
        <v>1</v>
      </c>
      <c r="S80" s="48">
        <f t="shared" si="2"/>
        <v>25</v>
      </c>
      <c r="T80" s="13"/>
      <c r="U80" s="13"/>
    </row>
    <row r="81" spans="3:21" x14ac:dyDescent="0.25">
      <c r="C81" s="226"/>
      <c r="D81" s="3">
        <v>92</v>
      </c>
      <c r="E81" s="4" t="s">
        <v>29</v>
      </c>
      <c r="F81" s="19">
        <v>0</v>
      </c>
      <c r="G81" s="19">
        <v>0</v>
      </c>
      <c r="H81" s="19">
        <v>0</v>
      </c>
      <c r="I81" s="19">
        <v>6</v>
      </c>
      <c r="J81" s="19">
        <v>0</v>
      </c>
      <c r="K81" s="19">
        <v>0</v>
      </c>
      <c r="L81" s="19">
        <v>0</v>
      </c>
      <c r="M81" s="19">
        <v>0</v>
      </c>
      <c r="N81" s="19">
        <v>22</v>
      </c>
      <c r="O81" s="19">
        <v>0</v>
      </c>
      <c r="P81" s="19">
        <v>1</v>
      </c>
      <c r="Q81" s="19">
        <v>1</v>
      </c>
      <c r="R81" s="19">
        <v>0</v>
      </c>
      <c r="S81" s="48">
        <f t="shared" si="2"/>
        <v>30</v>
      </c>
      <c r="T81" s="13"/>
      <c r="U81" s="13"/>
    </row>
    <row r="82" spans="3:21" x14ac:dyDescent="0.25">
      <c r="C82" s="226"/>
      <c r="D82" s="3">
        <v>99</v>
      </c>
      <c r="E82" s="4" t="s">
        <v>30</v>
      </c>
      <c r="F82" s="19">
        <v>0</v>
      </c>
      <c r="G82" s="19">
        <v>0</v>
      </c>
      <c r="H82" s="19">
        <v>0</v>
      </c>
      <c r="I82" s="19">
        <v>13</v>
      </c>
      <c r="J82" s="19">
        <v>0</v>
      </c>
      <c r="K82" s="19">
        <v>3</v>
      </c>
      <c r="L82" s="19">
        <v>0</v>
      </c>
      <c r="M82" s="19">
        <v>0</v>
      </c>
      <c r="N82" s="19">
        <v>18</v>
      </c>
      <c r="O82" s="19">
        <v>0</v>
      </c>
      <c r="P82" s="19">
        <v>0</v>
      </c>
      <c r="Q82" s="19">
        <v>0</v>
      </c>
      <c r="R82" s="19">
        <v>0</v>
      </c>
      <c r="S82" s="48">
        <f t="shared" si="2"/>
        <v>34</v>
      </c>
      <c r="T82" s="13"/>
      <c r="U82" s="13"/>
    </row>
    <row r="83" spans="3:21" x14ac:dyDescent="0.25">
      <c r="C83" s="226" t="s">
        <v>31</v>
      </c>
      <c r="D83" s="3">
        <v>13</v>
      </c>
      <c r="E83" s="4" t="s">
        <v>31</v>
      </c>
      <c r="F83" s="19">
        <v>1</v>
      </c>
      <c r="G83" s="19">
        <v>1</v>
      </c>
      <c r="H83" s="19">
        <v>2</v>
      </c>
      <c r="I83" s="19">
        <v>14</v>
      </c>
      <c r="J83" s="19">
        <v>0</v>
      </c>
      <c r="K83" s="19">
        <v>2</v>
      </c>
      <c r="L83" s="19">
        <v>2</v>
      </c>
      <c r="M83" s="19">
        <v>0</v>
      </c>
      <c r="N83" s="19">
        <v>32</v>
      </c>
      <c r="O83" s="19">
        <v>0</v>
      </c>
      <c r="P83" s="19">
        <v>1</v>
      </c>
      <c r="Q83" s="19">
        <v>3</v>
      </c>
      <c r="R83" s="19">
        <v>0</v>
      </c>
      <c r="S83" s="48">
        <f t="shared" si="2"/>
        <v>58</v>
      </c>
      <c r="T83" s="13"/>
      <c r="U83" s="13"/>
    </row>
    <row r="84" spans="3:21" x14ac:dyDescent="0.25">
      <c r="C84" s="226"/>
      <c r="D84" s="3">
        <v>38</v>
      </c>
      <c r="E84" s="4" t="s">
        <v>32</v>
      </c>
      <c r="F84" s="19">
        <v>0</v>
      </c>
      <c r="G84" s="19">
        <v>0</v>
      </c>
      <c r="H84" s="19">
        <v>0</v>
      </c>
      <c r="I84" s="19">
        <v>21</v>
      </c>
      <c r="J84" s="19">
        <v>0</v>
      </c>
      <c r="K84" s="19">
        <v>4</v>
      </c>
      <c r="L84" s="19">
        <v>0</v>
      </c>
      <c r="M84" s="19">
        <v>0</v>
      </c>
      <c r="N84" s="19">
        <v>58</v>
      </c>
      <c r="O84" s="19">
        <v>0</v>
      </c>
      <c r="P84" s="19">
        <v>0</v>
      </c>
      <c r="Q84" s="19">
        <v>5</v>
      </c>
      <c r="R84" s="19">
        <v>1</v>
      </c>
      <c r="S84" s="48">
        <f t="shared" si="2"/>
        <v>89</v>
      </c>
      <c r="T84" s="13"/>
      <c r="U84" s="13"/>
    </row>
    <row r="85" spans="3:21" x14ac:dyDescent="0.25">
      <c r="C85" s="147" t="s">
        <v>33</v>
      </c>
      <c r="D85" s="3">
        <v>14</v>
      </c>
      <c r="E85" s="4" t="s">
        <v>33</v>
      </c>
      <c r="F85" s="19">
        <v>0</v>
      </c>
      <c r="G85" s="19">
        <v>0</v>
      </c>
      <c r="H85" s="19">
        <v>2</v>
      </c>
      <c r="I85" s="19">
        <v>12</v>
      </c>
      <c r="J85" s="19">
        <v>0</v>
      </c>
      <c r="K85" s="19">
        <v>1</v>
      </c>
      <c r="L85" s="19">
        <v>1</v>
      </c>
      <c r="M85" s="19">
        <v>1</v>
      </c>
      <c r="N85" s="19">
        <v>24</v>
      </c>
      <c r="O85" s="19">
        <v>1</v>
      </c>
      <c r="P85" s="19">
        <v>3</v>
      </c>
      <c r="Q85" s="19">
        <v>2</v>
      </c>
      <c r="R85" s="19">
        <v>0</v>
      </c>
      <c r="S85" s="48">
        <f t="shared" si="2"/>
        <v>47</v>
      </c>
      <c r="T85" s="13"/>
      <c r="U85" s="13"/>
    </row>
    <row r="86" spans="3:21" x14ac:dyDescent="0.25">
      <c r="C86" s="226" t="s">
        <v>34</v>
      </c>
      <c r="D86" s="3">
        <v>28</v>
      </c>
      <c r="E86" s="4" t="s">
        <v>35</v>
      </c>
      <c r="F86" s="19">
        <v>0</v>
      </c>
      <c r="G86" s="19">
        <v>0</v>
      </c>
      <c r="H86" s="19">
        <v>1</v>
      </c>
      <c r="I86" s="19">
        <v>14</v>
      </c>
      <c r="J86" s="19">
        <v>0</v>
      </c>
      <c r="K86" s="19">
        <v>3</v>
      </c>
      <c r="L86" s="19">
        <v>1</v>
      </c>
      <c r="M86" s="19">
        <v>0</v>
      </c>
      <c r="N86" s="19">
        <v>41</v>
      </c>
      <c r="O86" s="19">
        <v>0</v>
      </c>
      <c r="P86" s="19">
        <v>0</v>
      </c>
      <c r="Q86" s="19">
        <v>8</v>
      </c>
      <c r="R86" s="19">
        <v>0</v>
      </c>
      <c r="S86" s="48">
        <f t="shared" si="2"/>
        <v>68</v>
      </c>
      <c r="T86" s="13"/>
      <c r="U86" s="13"/>
    </row>
    <row r="87" spans="3:21" x14ac:dyDescent="0.25">
      <c r="C87" s="226"/>
      <c r="D87" s="3">
        <v>37</v>
      </c>
      <c r="E87" s="4" t="s">
        <v>36</v>
      </c>
      <c r="F87" s="19">
        <v>0</v>
      </c>
      <c r="G87" s="19">
        <v>0</v>
      </c>
      <c r="H87" s="19">
        <v>0</v>
      </c>
      <c r="I87" s="19">
        <v>12</v>
      </c>
      <c r="J87" s="19">
        <v>0</v>
      </c>
      <c r="K87" s="19">
        <v>1</v>
      </c>
      <c r="L87" s="19">
        <v>0</v>
      </c>
      <c r="M87" s="19">
        <v>0</v>
      </c>
      <c r="N87" s="19">
        <v>40</v>
      </c>
      <c r="O87" s="19">
        <v>0</v>
      </c>
      <c r="P87" s="19">
        <v>0</v>
      </c>
      <c r="Q87" s="19">
        <v>2</v>
      </c>
      <c r="R87" s="19">
        <v>0</v>
      </c>
      <c r="S87" s="48">
        <f t="shared" si="2"/>
        <v>55</v>
      </c>
      <c r="T87" s="13"/>
      <c r="U87" s="13"/>
    </row>
    <row r="88" spans="3:21" x14ac:dyDescent="0.25">
      <c r="C88" s="226"/>
      <c r="D88" s="3">
        <v>12</v>
      </c>
      <c r="E88" s="4" t="s">
        <v>37</v>
      </c>
      <c r="F88" s="19">
        <v>0</v>
      </c>
      <c r="G88" s="19">
        <v>1</v>
      </c>
      <c r="H88" s="19">
        <v>2</v>
      </c>
      <c r="I88" s="19">
        <v>11</v>
      </c>
      <c r="J88" s="19">
        <v>0</v>
      </c>
      <c r="K88" s="19">
        <v>1</v>
      </c>
      <c r="L88" s="19">
        <v>1</v>
      </c>
      <c r="M88" s="19">
        <v>0</v>
      </c>
      <c r="N88" s="19">
        <v>39</v>
      </c>
      <c r="O88" s="19">
        <v>1</v>
      </c>
      <c r="P88" s="19">
        <v>1</v>
      </c>
      <c r="Q88" s="19">
        <v>5</v>
      </c>
      <c r="R88" s="19">
        <v>0</v>
      </c>
      <c r="S88" s="48">
        <f t="shared" si="2"/>
        <v>62</v>
      </c>
      <c r="T88" s="13"/>
      <c r="U88" s="13"/>
    </row>
    <row r="89" spans="3:21" x14ac:dyDescent="0.25">
      <c r="C89" s="226"/>
      <c r="D89" s="3">
        <v>36</v>
      </c>
      <c r="E89" s="4" t="s">
        <v>38</v>
      </c>
      <c r="F89" s="19">
        <v>0</v>
      </c>
      <c r="G89" s="19">
        <v>0</v>
      </c>
      <c r="H89" s="19">
        <v>0</v>
      </c>
      <c r="I89" s="19">
        <v>11</v>
      </c>
      <c r="J89" s="19">
        <v>0</v>
      </c>
      <c r="K89" s="19">
        <v>0</v>
      </c>
      <c r="L89" s="19">
        <v>0</v>
      </c>
      <c r="M89" s="19">
        <v>0</v>
      </c>
      <c r="N89" s="19">
        <v>20</v>
      </c>
      <c r="O89" s="19">
        <v>0</v>
      </c>
      <c r="P89" s="19">
        <v>1</v>
      </c>
      <c r="Q89" s="19">
        <v>2</v>
      </c>
      <c r="R89" s="19">
        <v>0</v>
      </c>
      <c r="S89" s="48">
        <f t="shared" si="2"/>
        <v>34</v>
      </c>
      <c r="T89" s="13"/>
      <c r="U89" s="13"/>
    </row>
    <row r="90" spans="3:21" ht="12.75" customHeight="1" x14ac:dyDescent="0.25">
      <c r="C90" s="226" t="s">
        <v>40</v>
      </c>
      <c r="D90" s="3">
        <v>53</v>
      </c>
      <c r="E90" s="4" t="s">
        <v>41</v>
      </c>
      <c r="F90" s="19">
        <v>0</v>
      </c>
      <c r="G90" s="19">
        <v>0</v>
      </c>
      <c r="H90" s="19">
        <v>0</v>
      </c>
      <c r="I90" s="19">
        <v>7</v>
      </c>
      <c r="J90" s="19">
        <v>0</v>
      </c>
      <c r="K90" s="19">
        <v>0</v>
      </c>
      <c r="L90" s="19">
        <v>0</v>
      </c>
      <c r="M90" s="19">
        <v>0</v>
      </c>
      <c r="N90" s="19">
        <v>16</v>
      </c>
      <c r="O90" s="19">
        <v>0</v>
      </c>
      <c r="P90" s="19">
        <v>0</v>
      </c>
      <c r="Q90" s="19">
        <v>1</v>
      </c>
      <c r="R90" s="19">
        <v>0</v>
      </c>
      <c r="S90" s="48">
        <f t="shared" si="2"/>
        <v>24</v>
      </c>
      <c r="T90" s="13"/>
      <c r="U90" s="13"/>
    </row>
    <row r="91" spans="3:21" x14ac:dyDescent="0.25">
      <c r="C91" s="226"/>
      <c r="D91" s="3">
        <v>16</v>
      </c>
      <c r="E91" s="4" t="s">
        <v>42</v>
      </c>
      <c r="F91" s="19">
        <v>0</v>
      </c>
      <c r="G91" s="19">
        <v>0</v>
      </c>
      <c r="H91" s="19">
        <v>1</v>
      </c>
      <c r="I91" s="19">
        <v>15</v>
      </c>
      <c r="J91" s="19">
        <v>0</v>
      </c>
      <c r="K91" s="19">
        <v>0</v>
      </c>
      <c r="L91" s="19">
        <v>0</v>
      </c>
      <c r="M91" s="19">
        <v>1</v>
      </c>
      <c r="N91" s="19">
        <v>28</v>
      </c>
      <c r="O91" s="19">
        <v>0</v>
      </c>
      <c r="P91" s="19">
        <v>2</v>
      </c>
      <c r="Q91" s="19">
        <v>7</v>
      </c>
      <c r="R91" s="19">
        <v>1</v>
      </c>
      <c r="S91" s="48">
        <f t="shared" si="2"/>
        <v>55</v>
      </c>
      <c r="T91" s="13"/>
      <c r="U91" s="13"/>
    </row>
    <row r="92" spans="3:21" ht="25.5" x14ac:dyDescent="0.25">
      <c r="C92" s="226"/>
      <c r="D92" s="3">
        <v>86</v>
      </c>
      <c r="E92" s="4" t="s">
        <v>43</v>
      </c>
      <c r="F92" s="19">
        <v>0</v>
      </c>
      <c r="G92" s="19">
        <v>0</v>
      </c>
      <c r="H92" s="19">
        <v>0</v>
      </c>
      <c r="I92" s="19">
        <v>15</v>
      </c>
      <c r="J92" s="19">
        <v>0</v>
      </c>
      <c r="K92" s="19">
        <v>0</v>
      </c>
      <c r="L92" s="19">
        <v>0</v>
      </c>
      <c r="M92" s="19">
        <v>0</v>
      </c>
      <c r="N92" s="19">
        <v>35</v>
      </c>
      <c r="O92" s="19">
        <v>0</v>
      </c>
      <c r="P92" s="19">
        <v>0</v>
      </c>
      <c r="Q92" s="19">
        <v>8</v>
      </c>
      <c r="R92" s="19">
        <v>0</v>
      </c>
      <c r="S92" s="48">
        <f t="shared" si="2"/>
        <v>58</v>
      </c>
      <c r="T92" s="13"/>
      <c r="U92" s="13"/>
    </row>
    <row r="93" spans="3:21" x14ac:dyDescent="0.25">
      <c r="C93" s="226"/>
      <c r="D93" s="3">
        <v>22</v>
      </c>
      <c r="E93" s="4" t="s">
        <v>47</v>
      </c>
      <c r="F93" s="19">
        <v>0</v>
      </c>
      <c r="G93" s="19">
        <v>0</v>
      </c>
      <c r="H93" s="19">
        <v>1</v>
      </c>
      <c r="I93" s="19">
        <v>21</v>
      </c>
      <c r="J93" s="19">
        <v>0</v>
      </c>
      <c r="K93" s="19">
        <v>4</v>
      </c>
      <c r="L93" s="19">
        <v>1</v>
      </c>
      <c r="M93" s="19">
        <v>0</v>
      </c>
      <c r="N93" s="19">
        <v>40</v>
      </c>
      <c r="O93" s="19">
        <v>0</v>
      </c>
      <c r="P93" s="19">
        <v>0</v>
      </c>
      <c r="Q93" s="19">
        <v>5</v>
      </c>
      <c r="R93" s="19">
        <v>0</v>
      </c>
      <c r="S93" s="48">
        <f t="shared" si="2"/>
        <v>72</v>
      </c>
      <c r="T93" s="13"/>
      <c r="U93" s="13"/>
    </row>
    <row r="94" spans="3:21" x14ac:dyDescent="0.25">
      <c r="C94" s="226"/>
      <c r="D94" s="3">
        <v>23</v>
      </c>
      <c r="E94" s="4" t="s">
        <v>48</v>
      </c>
      <c r="F94" s="19">
        <v>1</v>
      </c>
      <c r="G94" s="19">
        <v>0</v>
      </c>
      <c r="H94" s="19">
        <v>0</v>
      </c>
      <c r="I94" s="19">
        <v>17</v>
      </c>
      <c r="J94" s="19">
        <v>0</v>
      </c>
      <c r="K94" s="19">
        <v>2</v>
      </c>
      <c r="L94" s="19">
        <v>2</v>
      </c>
      <c r="M94" s="19">
        <v>0</v>
      </c>
      <c r="N94" s="19">
        <v>42</v>
      </c>
      <c r="O94" s="19">
        <v>0</v>
      </c>
      <c r="P94" s="19">
        <v>1</v>
      </c>
      <c r="Q94" s="19">
        <v>6</v>
      </c>
      <c r="R94" s="19">
        <v>1</v>
      </c>
      <c r="S94" s="48">
        <f t="shared" si="2"/>
        <v>72</v>
      </c>
      <c r="T94" s="13"/>
      <c r="U94" s="13"/>
    </row>
    <row r="95" spans="3:21" x14ac:dyDescent="0.25">
      <c r="C95" s="226"/>
      <c r="D95" s="3">
        <v>24</v>
      </c>
      <c r="E95" s="4" t="s">
        <v>51</v>
      </c>
      <c r="F95" s="19">
        <v>1</v>
      </c>
      <c r="G95" s="19">
        <v>0</v>
      </c>
      <c r="H95" s="19">
        <v>0</v>
      </c>
      <c r="I95" s="19">
        <v>22</v>
      </c>
      <c r="J95" s="19">
        <v>0</v>
      </c>
      <c r="K95" s="19">
        <v>5</v>
      </c>
      <c r="L95" s="19">
        <v>1</v>
      </c>
      <c r="M95" s="19">
        <v>0</v>
      </c>
      <c r="N95" s="19">
        <v>31</v>
      </c>
      <c r="O95" s="19">
        <v>0</v>
      </c>
      <c r="P95" s="19">
        <v>1</v>
      </c>
      <c r="Q95" s="19">
        <v>3</v>
      </c>
      <c r="R95" s="19">
        <v>0</v>
      </c>
      <c r="S95" s="48">
        <f t="shared" si="2"/>
        <v>64</v>
      </c>
      <c r="T95" s="13"/>
      <c r="U95" s="13"/>
    </row>
    <row r="96" spans="3:21" x14ac:dyDescent="0.25">
      <c r="C96" s="227" t="s">
        <v>5</v>
      </c>
      <c r="D96" s="227"/>
      <c r="E96" s="227"/>
      <c r="F96" s="52">
        <f t="shared" ref="F96:S96" si="3">SUM(F72:F95)</f>
        <v>8</v>
      </c>
      <c r="G96" s="52">
        <f t="shared" si="3"/>
        <v>5</v>
      </c>
      <c r="H96" s="52">
        <f t="shared" si="3"/>
        <v>16</v>
      </c>
      <c r="I96" s="52">
        <f t="shared" si="3"/>
        <v>337</v>
      </c>
      <c r="J96" s="52">
        <f t="shared" si="3"/>
        <v>2</v>
      </c>
      <c r="K96" s="52">
        <f t="shared" si="3"/>
        <v>43</v>
      </c>
      <c r="L96" s="52">
        <f t="shared" si="3"/>
        <v>16</v>
      </c>
      <c r="M96" s="52">
        <f t="shared" si="3"/>
        <v>4</v>
      </c>
      <c r="N96" s="52">
        <f t="shared" si="3"/>
        <v>786</v>
      </c>
      <c r="O96" s="52">
        <f t="shared" si="3"/>
        <v>4</v>
      </c>
      <c r="P96" s="52">
        <f t="shared" si="3"/>
        <v>16</v>
      </c>
      <c r="Q96" s="52">
        <f t="shared" si="3"/>
        <v>93</v>
      </c>
      <c r="R96" s="52">
        <f t="shared" si="3"/>
        <v>7</v>
      </c>
      <c r="S96" s="52">
        <f t="shared" si="3"/>
        <v>1337</v>
      </c>
      <c r="T96" s="13"/>
      <c r="U96" s="13"/>
    </row>
    <row r="97" spans="3:21" x14ac:dyDescent="0.25">
      <c r="F97" s="13"/>
      <c r="G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</row>
    <row r="98" spans="3:21" x14ac:dyDescent="0.25">
      <c r="C98" s="12" t="s">
        <v>166</v>
      </c>
      <c r="F98" s="13"/>
      <c r="G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</row>
    <row r="99" spans="3:21" x14ac:dyDescent="0.25"/>
  </sheetData>
  <sheetProtection password="CD78" sheet="1" objects="1" scenarios="1"/>
  <mergeCells count="28">
    <mergeCell ref="D70:D71"/>
    <mergeCell ref="B1:P1"/>
    <mergeCell ref="C90:C95"/>
    <mergeCell ref="C96:E96"/>
    <mergeCell ref="C68:P68"/>
    <mergeCell ref="C30:P30"/>
    <mergeCell ref="E70:E71"/>
    <mergeCell ref="F70:R70"/>
    <mergeCell ref="C79:C82"/>
    <mergeCell ref="C83:C84"/>
    <mergeCell ref="C86:C89"/>
    <mergeCell ref="F32:S32"/>
    <mergeCell ref="T32:T33"/>
    <mergeCell ref="S70:S71"/>
    <mergeCell ref="C73:C74"/>
    <mergeCell ref="C75:C78"/>
    <mergeCell ref="C32:C33"/>
    <mergeCell ref="D32:D33"/>
    <mergeCell ref="E32:E33"/>
    <mergeCell ref="C34:C37"/>
    <mergeCell ref="C38:C39"/>
    <mergeCell ref="C41:C44"/>
    <mergeCell ref="C45:C48"/>
    <mergeCell ref="C49:C50"/>
    <mergeCell ref="C52:C56"/>
    <mergeCell ref="C57:C62"/>
    <mergeCell ref="C63:E63"/>
    <mergeCell ref="C70:C71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Drop Down 1">
              <controlPr defaultSize="0" autoLine="0" autoPict="0">
                <anchor>
                  <from>
                    <xdr:col>2</xdr:col>
                    <xdr:colOff>28575</xdr:colOff>
                    <xdr:row>3</xdr:row>
                    <xdr:rowOff>19050</xdr:rowOff>
                  </from>
                  <to>
                    <xdr:col>4</xdr:col>
                    <xdr:colOff>2590800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92D050"/>
  </sheetPr>
  <dimension ref="A1:T98"/>
  <sheetViews>
    <sheetView showGridLines="0" showZero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76" customWidth="1"/>
    <col min="2" max="2" width="5.7109375" style="1" customWidth="1"/>
    <col min="3" max="3" width="13" style="1" bestFit="1" customWidth="1"/>
    <col min="4" max="4" width="16.140625" style="1" bestFit="1" customWidth="1"/>
    <col min="5" max="5" width="5.42578125" style="1" bestFit="1" customWidth="1"/>
    <col min="6" max="6" width="7" style="1" bestFit="1" customWidth="1"/>
    <col min="7" max="7" width="6.7109375" style="1" customWidth="1"/>
    <col min="8" max="8" width="5.42578125" style="1" bestFit="1" customWidth="1"/>
    <col min="9" max="9" width="7" style="1" bestFit="1" customWidth="1"/>
    <col min="10" max="10" width="6.7109375" style="1" bestFit="1" customWidth="1"/>
    <col min="11" max="11" width="5.7109375" style="1" customWidth="1"/>
    <col min="12" max="12" width="13" style="1" bestFit="1" customWidth="1"/>
    <col min="13" max="13" width="16.28515625" style="1" bestFit="1" customWidth="1"/>
    <col min="14" max="15" width="8.7109375" style="1" bestFit="1" customWidth="1"/>
    <col min="16" max="16" width="6.7109375" style="1" bestFit="1" customWidth="1"/>
    <col min="17" max="17" width="13.28515625" style="1" bestFit="1" customWidth="1"/>
    <col min="18" max="18" width="7" style="1" bestFit="1" customWidth="1"/>
    <col min="19" max="19" width="6.7109375" style="1" bestFit="1" customWidth="1"/>
    <col min="20" max="20" width="5.7109375" style="1" customWidth="1"/>
    <col min="21" max="16384" width="11.42578125" style="1" hidden="1"/>
  </cols>
  <sheetData>
    <row r="1" spans="1:20" s="61" customFormat="1" ht="26.25" x14ac:dyDescent="0.25">
      <c r="B1" s="234" t="s">
        <v>211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</row>
    <row r="2" spans="1:20" x14ac:dyDescent="0.25"/>
    <row r="3" spans="1:20" s="117" customFormat="1" ht="15.75" x14ac:dyDescent="0.25">
      <c r="A3" s="133"/>
      <c r="M3" s="259" t="s">
        <v>212</v>
      </c>
      <c r="N3" s="259"/>
      <c r="O3" s="259"/>
      <c r="P3" s="259"/>
      <c r="Q3" s="259"/>
    </row>
    <row r="4" spans="1:20" s="117" customFormat="1" ht="15.75" x14ac:dyDescent="0.25">
      <c r="A4" s="133"/>
      <c r="M4" s="259"/>
      <c r="N4" s="259"/>
      <c r="O4" s="259"/>
      <c r="P4" s="259"/>
      <c r="Q4" s="259"/>
    </row>
    <row r="5" spans="1:20" x14ac:dyDescent="0.25"/>
    <row r="6" spans="1:20" ht="25.5" x14ac:dyDescent="0.25">
      <c r="M6" s="166" t="s">
        <v>71</v>
      </c>
      <c r="N6" s="167" t="s">
        <v>214</v>
      </c>
      <c r="O6" s="167" t="s">
        <v>215</v>
      </c>
      <c r="P6" s="177" t="s">
        <v>216</v>
      </c>
      <c r="Q6" s="180" t="s">
        <v>213</v>
      </c>
    </row>
    <row r="7" spans="1:20" x14ac:dyDescent="0.25">
      <c r="M7" s="92" t="s">
        <v>75</v>
      </c>
      <c r="N7" s="93">
        <v>9</v>
      </c>
      <c r="O7" s="93">
        <v>15</v>
      </c>
      <c r="P7" s="178">
        <f>SUM(N7:O7)</f>
        <v>24</v>
      </c>
      <c r="Q7" s="182">
        <f t="shared" ref="Q7:Q12" si="0">P7/$P$13</f>
        <v>6.1443932411674347E-3</v>
      </c>
    </row>
    <row r="8" spans="1:20" x14ac:dyDescent="0.25">
      <c r="M8" s="92" t="s">
        <v>77</v>
      </c>
      <c r="N8" s="93">
        <v>34</v>
      </c>
      <c r="O8" s="93">
        <v>35</v>
      </c>
      <c r="P8" s="178">
        <f t="shared" ref="P8:P12" si="1">SUM(N8:O8)</f>
        <v>69</v>
      </c>
      <c r="Q8" s="182">
        <f t="shared" si="0"/>
        <v>1.7665130568356373E-2</v>
      </c>
    </row>
    <row r="9" spans="1:20" x14ac:dyDescent="0.25">
      <c r="M9" s="94" t="s">
        <v>81</v>
      </c>
      <c r="N9" s="93">
        <v>4</v>
      </c>
      <c r="O9" s="93">
        <v>6</v>
      </c>
      <c r="P9" s="178">
        <f t="shared" si="1"/>
        <v>10</v>
      </c>
      <c r="Q9" s="182">
        <f t="shared" si="0"/>
        <v>2.5601638504864311E-3</v>
      </c>
    </row>
    <row r="10" spans="1:20" x14ac:dyDescent="0.25">
      <c r="G10" s="164"/>
      <c r="M10" s="92" t="s">
        <v>85</v>
      </c>
      <c r="N10" s="95">
        <v>322</v>
      </c>
      <c r="O10" s="93">
        <v>357</v>
      </c>
      <c r="P10" s="178">
        <f t="shared" si="1"/>
        <v>679</v>
      </c>
      <c r="Q10" s="182">
        <f t="shared" si="0"/>
        <v>0.17383512544802868</v>
      </c>
    </row>
    <row r="11" spans="1:20" x14ac:dyDescent="0.25">
      <c r="M11" s="92" t="s">
        <v>88</v>
      </c>
      <c r="N11" s="93">
        <v>5</v>
      </c>
      <c r="O11" s="93">
        <v>1</v>
      </c>
      <c r="P11" s="178">
        <f t="shared" si="1"/>
        <v>6</v>
      </c>
      <c r="Q11" s="182">
        <f t="shared" si="0"/>
        <v>1.5360983102918587E-3</v>
      </c>
    </row>
    <row r="12" spans="1:20" x14ac:dyDescent="0.25">
      <c r="M12" s="92" t="s">
        <v>69</v>
      </c>
      <c r="N12" s="93">
        <v>1781</v>
      </c>
      <c r="O12" s="93">
        <v>1337</v>
      </c>
      <c r="P12" s="178">
        <f t="shared" si="1"/>
        <v>3118</v>
      </c>
      <c r="Q12" s="182">
        <f t="shared" si="0"/>
        <v>0.79825908858166927</v>
      </c>
    </row>
    <row r="13" spans="1:20" x14ac:dyDescent="0.25">
      <c r="M13" s="166" t="s">
        <v>5</v>
      </c>
      <c r="N13" s="168">
        <f>SUM(N7:N12)</f>
        <v>2155</v>
      </c>
      <c r="O13" s="168">
        <f>SUM(O7:O12)</f>
        <v>1751</v>
      </c>
      <c r="P13" s="179">
        <f>SUM(P7:P12)</f>
        <v>3906</v>
      </c>
      <c r="Q13" s="181">
        <f>SUM(Q7:Q12)</f>
        <v>1</v>
      </c>
    </row>
    <row r="14" spans="1:20" x14ac:dyDescent="0.25">
      <c r="M14" s="163"/>
      <c r="N14" s="163"/>
      <c r="O14" s="163"/>
      <c r="P14" s="163"/>
      <c r="Q14" s="163"/>
    </row>
    <row r="15" spans="1:20" x14ac:dyDescent="0.25">
      <c r="M15" s="96" t="s">
        <v>166</v>
      </c>
      <c r="O15" s="163"/>
      <c r="P15" s="163"/>
      <c r="Q15" s="163"/>
    </row>
    <row r="16" spans="1:20" x14ac:dyDescent="0.25">
      <c r="M16" s="1" t="s">
        <v>89</v>
      </c>
      <c r="O16" s="163"/>
      <c r="P16" s="163"/>
      <c r="Q16" s="163"/>
    </row>
    <row r="17" spans="1:19" x14ac:dyDescent="0.25"/>
    <row r="18" spans="1:19" x14ac:dyDescent="0.25"/>
    <row r="19" spans="1:19" x14ac:dyDescent="0.25"/>
    <row r="20" spans="1:19" x14ac:dyDescent="0.25"/>
    <row r="21" spans="1:19" x14ac:dyDescent="0.25">
      <c r="L21" s="163"/>
      <c r="M21" s="163"/>
      <c r="N21" s="163"/>
      <c r="O21" s="163"/>
      <c r="P21" s="163"/>
      <c r="Q21" s="163"/>
    </row>
    <row r="22" spans="1:19" s="117" customFormat="1" ht="15.75" customHeight="1" x14ac:dyDescent="0.25">
      <c r="A22" s="133"/>
      <c r="C22" s="255" t="s">
        <v>219</v>
      </c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</row>
    <row r="23" spans="1:19" ht="13.5" thickBot="1" x14ac:dyDescent="0.3"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</row>
    <row r="24" spans="1:19" s="117" customFormat="1" ht="16.5" customHeight="1" thickBot="1" x14ac:dyDescent="0.3">
      <c r="A24" s="133"/>
      <c r="C24" s="256" t="s">
        <v>218</v>
      </c>
      <c r="D24" s="257"/>
      <c r="E24" s="257"/>
      <c r="F24" s="257"/>
      <c r="G24" s="257"/>
      <c r="H24" s="257"/>
      <c r="I24" s="257"/>
      <c r="J24" s="258"/>
      <c r="L24" s="256" t="s">
        <v>217</v>
      </c>
      <c r="M24" s="257"/>
      <c r="N24" s="257"/>
      <c r="O24" s="257"/>
      <c r="P24" s="257"/>
      <c r="Q24" s="257"/>
      <c r="R24" s="257"/>
      <c r="S24" s="258"/>
    </row>
    <row r="25" spans="1:19" x14ac:dyDescent="0.25">
      <c r="C25" s="261" t="s">
        <v>71</v>
      </c>
      <c r="D25" s="261" t="s">
        <v>55</v>
      </c>
      <c r="E25" s="261" t="s">
        <v>72</v>
      </c>
      <c r="F25" s="261"/>
      <c r="G25" s="262"/>
      <c r="H25" s="260" t="s">
        <v>73</v>
      </c>
      <c r="I25" s="261"/>
      <c r="J25" s="261"/>
      <c r="L25" s="227" t="s">
        <v>71</v>
      </c>
      <c r="M25" s="227" t="s">
        <v>55</v>
      </c>
      <c r="N25" s="227" t="s">
        <v>72</v>
      </c>
      <c r="O25" s="227"/>
      <c r="P25" s="231"/>
      <c r="Q25" s="232" t="s">
        <v>73</v>
      </c>
      <c r="R25" s="227"/>
      <c r="S25" s="227"/>
    </row>
    <row r="26" spans="1:19" ht="25.5" x14ac:dyDescent="0.25">
      <c r="C26" s="227"/>
      <c r="D26" s="227"/>
      <c r="E26" s="149" t="s">
        <v>220</v>
      </c>
      <c r="F26" s="155" t="s">
        <v>221</v>
      </c>
      <c r="G26" s="150" t="s">
        <v>74</v>
      </c>
      <c r="H26" s="151" t="s">
        <v>220</v>
      </c>
      <c r="I26" s="155" t="s">
        <v>221</v>
      </c>
      <c r="J26" s="149" t="s">
        <v>74</v>
      </c>
      <c r="L26" s="227"/>
      <c r="M26" s="227"/>
      <c r="N26" s="149" t="s">
        <v>220</v>
      </c>
      <c r="O26" s="155" t="s">
        <v>221</v>
      </c>
      <c r="P26" s="150" t="s">
        <v>74</v>
      </c>
      <c r="Q26" s="151" t="s">
        <v>220</v>
      </c>
      <c r="R26" s="155" t="s">
        <v>221</v>
      </c>
      <c r="S26" s="149" t="s">
        <v>74</v>
      </c>
    </row>
    <row r="27" spans="1:19" x14ac:dyDescent="0.25">
      <c r="C27" s="252" t="s">
        <v>222</v>
      </c>
      <c r="D27" s="169" t="s">
        <v>180</v>
      </c>
      <c r="E27" s="170">
        <v>1</v>
      </c>
      <c r="F27" s="253">
        <f>SUM(E27:E29)</f>
        <v>84</v>
      </c>
      <c r="G27" s="254">
        <f>F27/$F$56</f>
        <v>1.8272786599956493E-2</v>
      </c>
      <c r="H27" s="171">
        <v>1</v>
      </c>
      <c r="I27" s="253">
        <f>SUM(H27:H29)</f>
        <v>9</v>
      </c>
      <c r="J27" s="251">
        <f>I27/$I$56</f>
        <v>4.1763341067285386E-3</v>
      </c>
      <c r="L27" s="252" t="s">
        <v>222</v>
      </c>
      <c r="M27" s="169" t="s">
        <v>180</v>
      </c>
      <c r="N27" s="170">
        <v>2</v>
      </c>
      <c r="O27" s="253">
        <f>SUM(N27:N29)</f>
        <v>37</v>
      </c>
      <c r="P27" s="254">
        <f>O27/O54</f>
        <v>1.1624253848570531E-2</v>
      </c>
      <c r="Q27" s="171"/>
      <c r="R27" s="253">
        <f>SUM(Q27:Q29)</f>
        <v>15</v>
      </c>
      <c r="S27" s="251">
        <f>R27/R54</f>
        <v>8.5665334094802963E-3</v>
      </c>
    </row>
    <row r="28" spans="1:19" x14ac:dyDescent="0.25">
      <c r="C28" s="252"/>
      <c r="D28" s="169" t="s">
        <v>76</v>
      </c>
      <c r="E28" s="170">
        <v>17</v>
      </c>
      <c r="F28" s="253"/>
      <c r="G28" s="254"/>
      <c r="H28" s="171">
        <v>3</v>
      </c>
      <c r="I28" s="253"/>
      <c r="J28" s="251"/>
      <c r="L28" s="252"/>
      <c r="M28" s="169" t="s">
        <v>76</v>
      </c>
      <c r="N28" s="170">
        <v>6</v>
      </c>
      <c r="O28" s="253"/>
      <c r="P28" s="254"/>
      <c r="Q28" s="171">
        <v>2</v>
      </c>
      <c r="R28" s="253"/>
      <c r="S28" s="251"/>
    </row>
    <row r="29" spans="1:19" x14ac:dyDescent="0.25">
      <c r="C29" s="252"/>
      <c r="D29" s="169" t="s">
        <v>68</v>
      </c>
      <c r="E29" s="170">
        <v>66</v>
      </c>
      <c r="F29" s="253"/>
      <c r="G29" s="254"/>
      <c r="H29" s="171">
        <v>5</v>
      </c>
      <c r="I29" s="253"/>
      <c r="J29" s="251"/>
      <c r="L29" s="252"/>
      <c r="M29" s="169" t="s">
        <v>68</v>
      </c>
      <c r="N29" s="170">
        <v>29</v>
      </c>
      <c r="O29" s="253"/>
      <c r="P29" s="254"/>
      <c r="Q29" s="171">
        <v>13</v>
      </c>
      <c r="R29" s="253"/>
      <c r="S29" s="251"/>
    </row>
    <row r="30" spans="1:19" x14ac:dyDescent="0.25">
      <c r="C30" s="252" t="s">
        <v>77</v>
      </c>
      <c r="D30" s="169" t="s">
        <v>157</v>
      </c>
      <c r="E30" s="170">
        <v>24</v>
      </c>
      <c r="F30" s="253">
        <f>SUM(E30:E36)</f>
        <v>145</v>
      </c>
      <c r="G30" s="254">
        <f>F30/$F$56</f>
        <v>3.154231020230585E-2</v>
      </c>
      <c r="H30" s="171">
        <v>5</v>
      </c>
      <c r="I30" s="253">
        <f>SUM(H30:H36)</f>
        <v>34</v>
      </c>
      <c r="J30" s="251">
        <f>I30/$I$56</f>
        <v>1.5777262180974479E-2</v>
      </c>
      <c r="L30" s="252" t="s">
        <v>77</v>
      </c>
      <c r="M30" s="169" t="s">
        <v>157</v>
      </c>
      <c r="N30" s="170">
        <v>24</v>
      </c>
      <c r="O30" s="253">
        <f>SUM(N30:N36)</f>
        <v>73</v>
      </c>
      <c r="P30" s="254">
        <f>O30/O54</f>
        <v>2.2934338674206724E-2</v>
      </c>
      <c r="Q30" s="171">
        <v>9</v>
      </c>
      <c r="R30" s="253">
        <f>SUM(Q30:Q36)</f>
        <v>35</v>
      </c>
      <c r="S30" s="251">
        <f>R30/R54</f>
        <v>1.9988577955454025E-2</v>
      </c>
    </row>
    <row r="31" spans="1:19" x14ac:dyDescent="0.25">
      <c r="C31" s="252"/>
      <c r="D31" s="169" t="s">
        <v>78</v>
      </c>
      <c r="E31" s="170">
        <v>7</v>
      </c>
      <c r="F31" s="253"/>
      <c r="G31" s="254"/>
      <c r="H31" s="171">
        <v>1</v>
      </c>
      <c r="I31" s="253"/>
      <c r="J31" s="251"/>
      <c r="L31" s="252"/>
      <c r="M31" s="169" t="s">
        <v>78</v>
      </c>
      <c r="N31" s="170">
        <v>3</v>
      </c>
      <c r="O31" s="253"/>
      <c r="P31" s="254"/>
      <c r="Q31" s="171"/>
      <c r="R31" s="253"/>
      <c r="S31" s="251"/>
    </row>
    <row r="32" spans="1:19" x14ac:dyDescent="0.25">
      <c r="C32" s="252"/>
      <c r="D32" s="169" t="s">
        <v>63</v>
      </c>
      <c r="E32" s="170">
        <v>10</v>
      </c>
      <c r="F32" s="253"/>
      <c r="G32" s="254"/>
      <c r="H32" s="171">
        <v>2</v>
      </c>
      <c r="I32" s="253"/>
      <c r="J32" s="251"/>
      <c r="L32" s="252"/>
      <c r="M32" s="169" t="s">
        <v>63</v>
      </c>
      <c r="N32" s="170">
        <v>5</v>
      </c>
      <c r="O32" s="253"/>
      <c r="P32" s="254"/>
      <c r="Q32" s="171">
        <v>2</v>
      </c>
      <c r="R32" s="253"/>
      <c r="S32" s="251"/>
    </row>
    <row r="33" spans="3:19" x14ac:dyDescent="0.25">
      <c r="C33" s="252"/>
      <c r="D33" s="169" t="s">
        <v>65</v>
      </c>
      <c r="E33" s="170">
        <v>37</v>
      </c>
      <c r="F33" s="253"/>
      <c r="G33" s="254"/>
      <c r="H33" s="171">
        <v>14</v>
      </c>
      <c r="I33" s="253"/>
      <c r="J33" s="251"/>
      <c r="L33" s="252"/>
      <c r="M33" s="169" t="s">
        <v>65</v>
      </c>
      <c r="N33" s="170">
        <v>18</v>
      </c>
      <c r="O33" s="253"/>
      <c r="P33" s="254"/>
      <c r="Q33" s="171">
        <v>10</v>
      </c>
      <c r="R33" s="253"/>
      <c r="S33" s="251"/>
    </row>
    <row r="34" spans="3:19" x14ac:dyDescent="0.25">
      <c r="C34" s="252"/>
      <c r="D34" s="169" t="s">
        <v>79</v>
      </c>
      <c r="E34" s="170">
        <v>13</v>
      </c>
      <c r="F34" s="253"/>
      <c r="G34" s="254"/>
      <c r="H34" s="171">
        <v>1</v>
      </c>
      <c r="I34" s="253"/>
      <c r="J34" s="251"/>
      <c r="L34" s="252"/>
      <c r="M34" s="169" t="s">
        <v>79</v>
      </c>
      <c r="N34" s="170">
        <v>3</v>
      </c>
      <c r="O34" s="253"/>
      <c r="P34" s="254"/>
      <c r="Q34" s="171">
        <v>3</v>
      </c>
      <c r="R34" s="253"/>
      <c r="S34" s="251"/>
    </row>
    <row r="35" spans="3:19" x14ac:dyDescent="0.25">
      <c r="C35" s="252"/>
      <c r="D35" s="169" t="s">
        <v>80</v>
      </c>
      <c r="E35" s="170">
        <v>5</v>
      </c>
      <c r="F35" s="253"/>
      <c r="G35" s="254"/>
      <c r="H35" s="171">
        <v>2</v>
      </c>
      <c r="I35" s="253"/>
      <c r="J35" s="251"/>
      <c r="L35" s="252"/>
      <c r="M35" s="169" t="s">
        <v>80</v>
      </c>
      <c r="N35" s="170">
        <v>6</v>
      </c>
      <c r="O35" s="253"/>
      <c r="P35" s="254"/>
      <c r="Q35" s="171">
        <v>4</v>
      </c>
      <c r="R35" s="253"/>
      <c r="S35" s="251"/>
    </row>
    <row r="36" spans="3:19" x14ac:dyDescent="0.25">
      <c r="C36" s="252"/>
      <c r="D36" s="169" t="s">
        <v>70</v>
      </c>
      <c r="E36" s="170">
        <v>49</v>
      </c>
      <c r="F36" s="253"/>
      <c r="G36" s="254"/>
      <c r="H36" s="171">
        <v>9</v>
      </c>
      <c r="I36" s="253"/>
      <c r="J36" s="251"/>
      <c r="L36" s="252"/>
      <c r="M36" s="169" t="s">
        <v>70</v>
      </c>
      <c r="N36" s="170">
        <v>14</v>
      </c>
      <c r="O36" s="253"/>
      <c r="P36" s="254"/>
      <c r="Q36" s="171">
        <v>7</v>
      </c>
      <c r="R36" s="253"/>
      <c r="S36" s="251"/>
    </row>
    <row r="37" spans="3:19" x14ac:dyDescent="0.25">
      <c r="C37" s="252" t="s">
        <v>81</v>
      </c>
      <c r="D37" s="169" t="s">
        <v>223</v>
      </c>
      <c r="E37" s="170">
        <v>1</v>
      </c>
      <c r="F37" s="253">
        <f>SUM(E37:E43)</f>
        <v>19</v>
      </c>
      <c r="G37" s="254">
        <f>F37/$F$56</f>
        <v>4.1331303023711113E-3</v>
      </c>
      <c r="H37" s="171"/>
      <c r="I37" s="253">
        <f>SUM(H37:H43)</f>
        <v>4</v>
      </c>
      <c r="J37" s="251">
        <f>I37/$I$56</f>
        <v>1.8561484918793504E-3</v>
      </c>
      <c r="L37" s="252" t="s">
        <v>81</v>
      </c>
      <c r="M37" s="169" t="s">
        <v>223</v>
      </c>
      <c r="N37" s="170">
        <v>1</v>
      </c>
      <c r="O37" s="253">
        <f>SUM(N37:N43)</f>
        <v>15</v>
      </c>
      <c r="P37" s="254">
        <f>O37/O54</f>
        <v>4.7125353440150798E-3</v>
      </c>
      <c r="Q37" s="171"/>
      <c r="R37" s="253">
        <f>SUM(Q37:Q43)</f>
        <v>6</v>
      </c>
      <c r="S37" s="251">
        <f>R37/R54</f>
        <v>3.4266133637921186E-3</v>
      </c>
    </row>
    <row r="38" spans="3:19" x14ac:dyDescent="0.25">
      <c r="C38" s="252"/>
      <c r="D38" s="169" t="s">
        <v>182</v>
      </c>
      <c r="E38" s="170">
        <v>3</v>
      </c>
      <c r="F38" s="253"/>
      <c r="G38" s="254"/>
      <c r="H38" s="171">
        <v>2</v>
      </c>
      <c r="I38" s="253"/>
      <c r="J38" s="251"/>
      <c r="L38" s="252"/>
      <c r="M38" s="169" t="s">
        <v>182</v>
      </c>
      <c r="N38" s="170">
        <v>2</v>
      </c>
      <c r="O38" s="253"/>
      <c r="P38" s="254"/>
      <c r="Q38" s="171">
        <v>1</v>
      </c>
      <c r="R38" s="253"/>
      <c r="S38" s="251"/>
    </row>
    <row r="39" spans="3:19" x14ac:dyDescent="0.25">
      <c r="C39" s="252"/>
      <c r="D39" s="169" t="s">
        <v>62</v>
      </c>
      <c r="E39" s="170">
        <v>4</v>
      </c>
      <c r="F39" s="253"/>
      <c r="G39" s="254"/>
      <c r="H39" s="171">
        <v>2</v>
      </c>
      <c r="I39" s="253"/>
      <c r="J39" s="251"/>
      <c r="L39" s="252"/>
      <c r="M39" s="169" t="s">
        <v>62</v>
      </c>
      <c r="N39" s="170">
        <v>3</v>
      </c>
      <c r="O39" s="253"/>
      <c r="P39" s="254"/>
      <c r="Q39" s="171"/>
      <c r="R39" s="253"/>
      <c r="S39" s="251"/>
    </row>
    <row r="40" spans="3:19" x14ac:dyDescent="0.25">
      <c r="C40" s="252"/>
      <c r="D40" s="169" t="s">
        <v>185</v>
      </c>
      <c r="E40" s="170">
        <v>2</v>
      </c>
      <c r="F40" s="253"/>
      <c r="G40" s="254"/>
      <c r="H40" s="171"/>
      <c r="I40" s="253"/>
      <c r="J40" s="251"/>
      <c r="L40" s="252"/>
      <c r="M40" s="169" t="s">
        <v>185</v>
      </c>
      <c r="N40" s="170">
        <v>3</v>
      </c>
      <c r="O40" s="253"/>
      <c r="P40" s="254"/>
      <c r="Q40" s="171">
        <v>1</v>
      </c>
      <c r="R40" s="253"/>
      <c r="S40" s="251"/>
    </row>
    <row r="41" spans="3:19" x14ac:dyDescent="0.25">
      <c r="C41" s="252"/>
      <c r="D41" s="169" t="s">
        <v>186</v>
      </c>
      <c r="E41" s="170">
        <v>3</v>
      </c>
      <c r="F41" s="253"/>
      <c r="G41" s="254"/>
      <c r="H41" s="171"/>
      <c r="I41" s="253"/>
      <c r="J41" s="251"/>
      <c r="L41" s="252"/>
      <c r="M41" s="169" t="s">
        <v>82</v>
      </c>
      <c r="N41" s="170">
        <v>2</v>
      </c>
      <c r="O41" s="253"/>
      <c r="P41" s="254"/>
      <c r="Q41" s="171"/>
      <c r="R41" s="253"/>
      <c r="S41" s="251"/>
    </row>
    <row r="42" spans="3:19" ht="25.5" x14ac:dyDescent="0.25">
      <c r="C42" s="252"/>
      <c r="D42" s="22" t="s">
        <v>83</v>
      </c>
      <c r="E42" s="170">
        <v>4</v>
      </c>
      <c r="F42" s="253"/>
      <c r="G42" s="254"/>
      <c r="H42" s="171"/>
      <c r="I42" s="253"/>
      <c r="J42" s="251"/>
      <c r="L42" s="252"/>
      <c r="M42" s="169" t="s">
        <v>186</v>
      </c>
      <c r="N42" s="170">
        <v>1</v>
      </c>
      <c r="O42" s="253"/>
      <c r="P42" s="254"/>
      <c r="Q42" s="171">
        <v>1</v>
      </c>
      <c r="R42" s="253"/>
      <c r="S42" s="251"/>
    </row>
    <row r="43" spans="3:19" ht="25.5" x14ac:dyDescent="0.25">
      <c r="C43" s="252"/>
      <c r="D43" s="169" t="s">
        <v>84</v>
      </c>
      <c r="E43" s="170">
        <v>2</v>
      </c>
      <c r="F43" s="253"/>
      <c r="G43" s="254"/>
      <c r="H43" s="171"/>
      <c r="I43" s="253"/>
      <c r="J43" s="251"/>
      <c r="L43" s="252"/>
      <c r="M43" s="22" t="s">
        <v>83</v>
      </c>
      <c r="N43" s="170">
        <v>3</v>
      </c>
      <c r="O43" s="253"/>
      <c r="P43" s="254"/>
      <c r="Q43" s="171">
        <v>3</v>
      </c>
      <c r="R43" s="253"/>
      <c r="S43" s="251"/>
    </row>
    <row r="44" spans="3:19" x14ac:dyDescent="0.25">
      <c r="C44" s="252" t="s">
        <v>85</v>
      </c>
      <c r="D44" s="169" t="s">
        <v>58</v>
      </c>
      <c r="E44" s="170">
        <v>10</v>
      </c>
      <c r="F44" s="253">
        <f>SUM(E44:E50)</f>
        <v>1052</v>
      </c>
      <c r="G44" s="254">
        <f>F44/$F$56</f>
        <v>0.22884489884707418</v>
      </c>
      <c r="H44" s="171"/>
      <c r="I44" s="253">
        <f>SUM(H44:H50)</f>
        <v>322</v>
      </c>
      <c r="J44" s="251">
        <f>I44/$I$56</f>
        <v>0.14941995359628771</v>
      </c>
      <c r="L44" s="252" t="s">
        <v>85</v>
      </c>
      <c r="M44" s="169" t="s">
        <v>58</v>
      </c>
      <c r="N44" s="170">
        <v>4</v>
      </c>
      <c r="O44" s="253">
        <f>SUM(N44:N50)</f>
        <v>831</v>
      </c>
      <c r="P44" s="254">
        <f>O44/O54</f>
        <v>0.26107445805843543</v>
      </c>
      <c r="Q44" s="171">
        <v>1</v>
      </c>
      <c r="R44" s="253">
        <f>SUM(Q44:Q50)</f>
        <v>357</v>
      </c>
      <c r="S44" s="251">
        <f>R44/R54</f>
        <v>0.20388349514563106</v>
      </c>
    </row>
    <row r="45" spans="3:19" x14ac:dyDescent="0.25">
      <c r="C45" s="252"/>
      <c r="D45" s="169" t="s">
        <v>60</v>
      </c>
      <c r="E45" s="170">
        <v>213</v>
      </c>
      <c r="F45" s="253"/>
      <c r="G45" s="254"/>
      <c r="H45" s="171">
        <v>58</v>
      </c>
      <c r="I45" s="253"/>
      <c r="J45" s="251"/>
      <c r="L45" s="252"/>
      <c r="M45" s="169" t="s">
        <v>60</v>
      </c>
      <c r="N45" s="170">
        <v>169</v>
      </c>
      <c r="O45" s="253"/>
      <c r="P45" s="254"/>
      <c r="Q45" s="171">
        <v>74</v>
      </c>
      <c r="R45" s="253"/>
      <c r="S45" s="251"/>
    </row>
    <row r="46" spans="3:19" x14ac:dyDescent="0.25">
      <c r="C46" s="252"/>
      <c r="D46" s="169" t="s">
        <v>61</v>
      </c>
      <c r="E46" s="170">
        <v>55</v>
      </c>
      <c r="F46" s="253"/>
      <c r="G46" s="254"/>
      <c r="H46" s="171">
        <v>14</v>
      </c>
      <c r="I46" s="253"/>
      <c r="J46" s="251"/>
      <c r="L46" s="252"/>
      <c r="M46" s="169" t="s">
        <v>61</v>
      </c>
      <c r="N46" s="170">
        <v>44</v>
      </c>
      <c r="O46" s="253"/>
      <c r="P46" s="254"/>
      <c r="Q46" s="171">
        <v>14</v>
      </c>
      <c r="R46" s="253"/>
      <c r="S46" s="251"/>
    </row>
    <row r="47" spans="3:19" x14ac:dyDescent="0.25">
      <c r="C47" s="252"/>
      <c r="D47" s="169" t="s">
        <v>86</v>
      </c>
      <c r="E47" s="170">
        <v>17</v>
      </c>
      <c r="F47" s="253"/>
      <c r="G47" s="254"/>
      <c r="H47" s="171">
        <v>5</v>
      </c>
      <c r="I47" s="253"/>
      <c r="J47" s="251"/>
      <c r="L47" s="252"/>
      <c r="M47" s="169" t="s">
        <v>86</v>
      </c>
      <c r="N47" s="170">
        <v>9</v>
      </c>
      <c r="O47" s="253"/>
      <c r="P47" s="254"/>
      <c r="Q47" s="171">
        <v>5</v>
      </c>
      <c r="R47" s="253"/>
      <c r="S47" s="251"/>
    </row>
    <row r="48" spans="3:19" x14ac:dyDescent="0.25">
      <c r="C48" s="252"/>
      <c r="D48" s="169" t="s">
        <v>67</v>
      </c>
      <c r="E48" s="170">
        <v>187</v>
      </c>
      <c r="F48" s="253"/>
      <c r="G48" s="254"/>
      <c r="H48" s="171">
        <v>47</v>
      </c>
      <c r="I48" s="253"/>
      <c r="J48" s="251"/>
      <c r="L48" s="252"/>
      <c r="M48" s="169" t="s">
        <v>67</v>
      </c>
      <c r="N48" s="170">
        <v>153</v>
      </c>
      <c r="O48" s="253"/>
      <c r="P48" s="254"/>
      <c r="Q48" s="171">
        <v>40</v>
      </c>
      <c r="R48" s="253"/>
      <c r="S48" s="251"/>
    </row>
    <row r="49" spans="1:19" x14ac:dyDescent="0.25">
      <c r="C49" s="252"/>
      <c r="D49" s="169" t="s">
        <v>87</v>
      </c>
      <c r="E49" s="170">
        <v>126</v>
      </c>
      <c r="F49" s="253"/>
      <c r="G49" s="254"/>
      <c r="H49" s="171">
        <v>44</v>
      </c>
      <c r="I49" s="253"/>
      <c r="J49" s="251"/>
      <c r="L49" s="252"/>
      <c r="M49" s="169" t="s">
        <v>87</v>
      </c>
      <c r="N49" s="170">
        <v>42</v>
      </c>
      <c r="O49" s="253"/>
      <c r="P49" s="254"/>
      <c r="Q49" s="171">
        <v>21</v>
      </c>
      <c r="R49" s="253"/>
      <c r="S49" s="251"/>
    </row>
    <row r="50" spans="1:19" x14ac:dyDescent="0.25">
      <c r="C50" s="252"/>
      <c r="D50" s="169" t="s">
        <v>183</v>
      </c>
      <c r="E50" s="170">
        <v>444</v>
      </c>
      <c r="F50" s="253"/>
      <c r="G50" s="254"/>
      <c r="H50" s="171">
        <v>154</v>
      </c>
      <c r="I50" s="253"/>
      <c r="J50" s="251"/>
      <c r="L50" s="252"/>
      <c r="M50" s="169" t="s">
        <v>183</v>
      </c>
      <c r="N50" s="170">
        <v>410</v>
      </c>
      <c r="O50" s="253"/>
      <c r="P50" s="254"/>
      <c r="Q50" s="171">
        <v>202</v>
      </c>
      <c r="R50" s="253"/>
      <c r="S50" s="251"/>
    </row>
    <row r="51" spans="1:19" x14ac:dyDescent="0.25">
      <c r="C51" s="252" t="s">
        <v>88</v>
      </c>
      <c r="D51" s="169" t="s">
        <v>59</v>
      </c>
      <c r="E51" s="170">
        <v>4</v>
      </c>
      <c r="F51" s="253">
        <f>SUM(E51:E54)</f>
        <v>15</v>
      </c>
      <c r="G51" s="254">
        <f>F51/$F$56</f>
        <v>3.262997607135088E-3</v>
      </c>
      <c r="H51" s="171">
        <v>1</v>
      </c>
      <c r="I51" s="253">
        <f>SUM(H51:H54)</f>
        <v>5</v>
      </c>
      <c r="J51" s="251">
        <f>I51/$I$56</f>
        <v>2.3201856148491878E-3</v>
      </c>
      <c r="L51" s="252" t="s">
        <v>88</v>
      </c>
      <c r="M51" s="169" t="s">
        <v>159</v>
      </c>
      <c r="N51" s="170">
        <v>1</v>
      </c>
      <c r="O51" s="253">
        <f>SUM(N51:N52)</f>
        <v>3</v>
      </c>
      <c r="P51" s="254">
        <f>O51/O54</f>
        <v>9.42507068803016E-4</v>
      </c>
      <c r="Q51" s="171"/>
      <c r="R51" s="253">
        <f>SUM(Q51:Q52)</f>
        <v>1</v>
      </c>
      <c r="S51" s="251">
        <f>R51/R54</f>
        <v>5.7110222729868647E-4</v>
      </c>
    </row>
    <row r="52" spans="1:19" x14ac:dyDescent="0.25">
      <c r="C52" s="252"/>
      <c r="D52" s="169" t="s">
        <v>159</v>
      </c>
      <c r="E52" s="170">
        <v>1</v>
      </c>
      <c r="F52" s="253"/>
      <c r="G52" s="254"/>
      <c r="H52" s="171"/>
      <c r="I52" s="253"/>
      <c r="J52" s="251"/>
      <c r="L52" s="252"/>
      <c r="M52" s="169" t="s">
        <v>64</v>
      </c>
      <c r="N52" s="170">
        <v>2</v>
      </c>
      <c r="O52" s="253"/>
      <c r="P52" s="254"/>
      <c r="Q52" s="171">
        <v>1</v>
      </c>
      <c r="R52" s="253"/>
      <c r="S52" s="251"/>
    </row>
    <row r="53" spans="1:19" x14ac:dyDescent="0.25">
      <c r="C53" s="252"/>
      <c r="D53" s="169" t="s">
        <v>64</v>
      </c>
      <c r="E53" s="170">
        <v>3</v>
      </c>
      <c r="F53" s="253"/>
      <c r="G53" s="254"/>
      <c r="H53" s="171">
        <v>2</v>
      </c>
      <c r="I53" s="253"/>
      <c r="J53" s="251"/>
      <c r="L53" s="3" t="s">
        <v>69</v>
      </c>
      <c r="M53" s="169" t="s">
        <v>69</v>
      </c>
      <c r="N53" s="170">
        <v>2224</v>
      </c>
      <c r="O53" s="172">
        <f>N53</f>
        <v>2224</v>
      </c>
      <c r="P53" s="173">
        <f>O53/O54</f>
        <v>0.69871190700596919</v>
      </c>
      <c r="Q53" s="171">
        <v>1337</v>
      </c>
      <c r="R53" s="172">
        <f>Q53</f>
        <v>1337</v>
      </c>
      <c r="S53" s="174">
        <f>R53/R54</f>
        <v>0.76356367789834378</v>
      </c>
    </row>
    <row r="54" spans="1:19" x14ac:dyDescent="0.25">
      <c r="C54" s="252"/>
      <c r="D54" s="169" t="s">
        <v>66</v>
      </c>
      <c r="E54" s="170">
        <v>7</v>
      </c>
      <c r="F54" s="253"/>
      <c r="G54" s="254"/>
      <c r="H54" s="171">
        <v>2</v>
      </c>
      <c r="I54" s="253"/>
      <c r="J54" s="251"/>
      <c r="L54" s="227" t="s">
        <v>5</v>
      </c>
      <c r="M54" s="227"/>
      <c r="N54" s="52">
        <f t="shared" ref="N54:S54" si="2">SUM(N27:N53)</f>
        <v>3183</v>
      </c>
      <c r="O54" s="52">
        <f t="shared" si="2"/>
        <v>3183</v>
      </c>
      <c r="P54" s="175">
        <f t="shared" si="2"/>
        <v>1</v>
      </c>
      <c r="Q54" s="54">
        <f t="shared" si="2"/>
        <v>1751</v>
      </c>
      <c r="R54" s="52">
        <f t="shared" si="2"/>
        <v>1751</v>
      </c>
      <c r="S54" s="176">
        <f t="shared" si="2"/>
        <v>1</v>
      </c>
    </row>
    <row r="55" spans="1:19" x14ac:dyDescent="0.25">
      <c r="C55" s="3" t="s">
        <v>69</v>
      </c>
      <c r="D55" s="169" t="s">
        <v>69</v>
      </c>
      <c r="E55" s="170">
        <v>3282</v>
      </c>
      <c r="F55" s="172">
        <f>E55</f>
        <v>3282</v>
      </c>
      <c r="G55" s="173">
        <f>F55/$F$56</f>
        <v>0.71394387644115731</v>
      </c>
      <c r="H55" s="171">
        <v>1781</v>
      </c>
      <c r="I55" s="172">
        <f>H55</f>
        <v>1781</v>
      </c>
      <c r="J55" s="174">
        <f>I55/$I$56</f>
        <v>0.82645011600928076</v>
      </c>
      <c r="S55" s="97"/>
    </row>
    <row r="56" spans="1:19" x14ac:dyDescent="0.25">
      <c r="C56" s="227" t="s">
        <v>5</v>
      </c>
      <c r="D56" s="227"/>
      <c r="E56" s="52">
        <f t="shared" ref="E56:J56" si="3">SUM(E27:E55)</f>
        <v>4597</v>
      </c>
      <c r="F56" s="52">
        <f t="shared" si="3"/>
        <v>4597</v>
      </c>
      <c r="G56" s="175">
        <f t="shared" si="3"/>
        <v>1</v>
      </c>
      <c r="H56" s="54">
        <f t="shared" si="3"/>
        <v>2155</v>
      </c>
      <c r="I56" s="52">
        <f t="shared" si="3"/>
        <v>2155</v>
      </c>
      <c r="J56" s="176">
        <f t="shared" si="3"/>
        <v>1</v>
      </c>
      <c r="L56" s="45"/>
    </row>
    <row r="57" spans="1:19" x14ac:dyDescent="0.25"/>
    <row r="58" spans="1:19" x14ac:dyDescent="0.25">
      <c r="C58" s="12" t="s">
        <v>166</v>
      </c>
    </row>
    <row r="59" spans="1:19" ht="12.75" customHeight="1" x14ac:dyDescent="0.25">
      <c r="D59" s="165"/>
      <c r="E59" s="165"/>
      <c r="F59" s="165"/>
      <c r="G59" s="165"/>
      <c r="H59" s="165"/>
      <c r="I59" s="165"/>
      <c r="J59" s="165"/>
      <c r="L59" s="165"/>
      <c r="M59" s="165"/>
      <c r="N59" s="165"/>
      <c r="O59" s="165"/>
      <c r="P59" s="165"/>
      <c r="Q59" s="165"/>
      <c r="R59" s="165"/>
      <c r="S59" s="165"/>
    </row>
    <row r="60" spans="1:19" x14ac:dyDescent="0.25">
      <c r="C60" s="1" t="s">
        <v>89</v>
      </c>
      <c r="D60" s="165"/>
      <c r="E60" s="165"/>
      <c r="F60" s="165"/>
      <c r="G60" s="165"/>
      <c r="H60" s="165"/>
      <c r="I60" s="165"/>
      <c r="J60" s="165"/>
      <c r="L60" s="165"/>
      <c r="M60" s="165"/>
      <c r="N60" s="165"/>
      <c r="O60" s="165"/>
      <c r="P60" s="165"/>
      <c r="Q60" s="165"/>
      <c r="R60" s="165"/>
      <c r="S60" s="165"/>
    </row>
    <row r="61" spans="1:19" x14ac:dyDescent="0.25">
      <c r="A61" s="56"/>
    </row>
    <row r="62" spans="1:19" hidden="1" x14ac:dyDescent="0.25"/>
    <row r="63" spans="1:19" hidden="1" x14ac:dyDescent="0.25"/>
    <row r="64" spans="1:19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</sheetData>
  <sheetProtection password="CD78" sheet="1" objects="1" scenarios="1"/>
  <mergeCells count="65">
    <mergeCell ref="L54:M54"/>
    <mergeCell ref="C22:S22"/>
    <mergeCell ref="C24:J24"/>
    <mergeCell ref="B1:T1"/>
    <mergeCell ref="M3:Q4"/>
    <mergeCell ref="H25:J25"/>
    <mergeCell ref="E25:G25"/>
    <mergeCell ref="D25:D26"/>
    <mergeCell ref="C25:C26"/>
    <mergeCell ref="M25:M26"/>
    <mergeCell ref="L25:L26"/>
    <mergeCell ref="N25:P25"/>
    <mergeCell ref="Q25:S25"/>
    <mergeCell ref="L24:S24"/>
    <mergeCell ref="C27:C29"/>
    <mergeCell ref="F27:F29"/>
    <mergeCell ref="G27:G29"/>
    <mergeCell ref="I27:I29"/>
    <mergeCell ref="J27:J29"/>
    <mergeCell ref="S27:S29"/>
    <mergeCell ref="C30:C36"/>
    <mergeCell ref="F30:F36"/>
    <mergeCell ref="G30:G36"/>
    <mergeCell ref="I30:I36"/>
    <mergeCell ref="J30:J36"/>
    <mergeCell ref="S30:S36"/>
    <mergeCell ref="C37:C43"/>
    <mergeCell ref="F37:F43"/>
    <mergeCell ref="G37:G43"/>
    <mergeCell ref="I37:I43"/>
    <mergeCell ref="J37:J43"/>
    <mergeCell ref="I51:I54"/>
    <mergeCell ref="J51:J54"/>
    <mergeCell ref="C44:C50"/>
    <mergeCell ref="F44:F50"/>
    <mergeCell ref="G44:G50"/>
    <mergeCell ref="I44:I50"/>
    <mergeCell ref="J44:J50"/>
    <mergeCell ref="C56:D56"/>
    <mergeCell ref="L27:L29"/>
    <mergeCell ref="O27:O29"/>
    <mergeCell ref="P27:P29"/>
    <mergeCell ref="R27:R29"/>
    <mergeCell ref="L30:L36"/>
    <mergeCell ref="O30:O36"/>
    <mergeCell ref="P30:P36"/>
    <mergeCell ref="R30:R36"/>
    <mergeCell ref="L44:L50"/>
    <mergeCell ref="O44:O50"/>
    <mergeCell ref="P44:P50"/>
    <mergeCell ref="R44:R50"/>
    <mergeCell ref="C51:C54"/>
    <mergeCell ref="F51:F54"/>
    <mergeCell ref="G51:G54"/>
    <mergeCell ref="L37:L43"/>
    <mergeCell ref="O37:O43"/>
    <mergeCell ref="P37:P43"/>
    <mergeCell ref="R37:R43"/>
    <mergeCell ref="S37:S43"/>
    <mergeCell ref="S44:S50"/>
    <mergeCell ref="L51:L52"/>
    <mergeCell ref="O51:O52"/>
    <mergeCell ref="P51:P52"/>
    <mergeCell ref="R51:R52"/>
    <mergeCell ref="S51:S5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92D050"/>
  </sheetPr>
  <dimension ref="A1:K91"/>
  <sheetViews>
    <sheetView showGridLines="0" showZero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"/>
  <cols>
    <col min="1" max="1" width="25.7109375" style="71" customWidth="1"/>
    <col min="2" max="2" width="10.7109375" style="10" customWidth="1"/>
    <col min="3" max="3" width="29.7109375" style="62" customWidth="1"/>
    <col min="4" max="4" width="4.42578125" style="10" hidden="1" customWidth="1"/>
    <col min="5" max="5" width="46.28515625" style="10" bestFit="1" customWidth="1"/>
    <col min="6" max="6" width="11.140625" style="10" bestFit="1" customWidth="1"/>
    <col min="7" max="7" width="16.7109375" style="10" bestFit="1" customWidth="1"/>
    <col min="8" max="8" width="11.28515625" style="10" bestFit="1" customWidth="1"/>
    <col min="9" max="9" width="10.5703125" style="10" bestFit="1" customWidth="1"/>
    <col min="10" max="10" width="6" style="10" bestFit="1" customWidth="1"/>
    <col min="11" max="11" width="10.7109375" style="10" customWidth="1"/>
    <col min="12" max="16384" width="11.42578125" style="10" hidden="1"/>
  </cols>
  <sheetData>
    <row r="1" spans="1:11" s="61" customFormat="1" ht="26.25" x14ac:dyDescent="0.25">
      <c r="A1" s="42"/>
      <c r="B1" s="234" t="s">
        <v>172</v>
      </c>
      <c r="C1" s="234"/>
      <c r="D1" s="234"/>
      <c r="E1" s="234"/>
      <c r="F1" s="234"/>
      <c r="G1" s="234"/>
      <c r="H1" s="234"/>
      <c r="I1" s="234"/>
      <c r="J1" s="234"/>
      <c r="K1" s="234"/>
    </row>
    <row r="2" spans="1:11" x14ac:dyDescent="0.2">
      <c r="C2" s="10"/>
    </row>
    <row r="3" spans="1:11" ht="15.75" x14ac:dyDescent="0.2">
      <c r="C3" s="263" t="s">
        <v>224</v>
      </c>
      <c r="D3" s="263"/>
      <c r="E3" s="263"/>
      <c r="F3" s="263"/>
      <c r="G3" s="263"/>
      <c r="H3" s="263"/>
      <c r="I3" s="263"/>
      <c r="J3" s="263"/>
    </row>
    <row r="4" spans="1:11" x14ac:dyDescent="0.2">
      <c r="C4" s="11"/>
      <c r="D4" s="11"/>
      <c r="E4" s="11"/>
      <c r="F4" s="11"/>
      <c r="G4" s="11"/>
      <c r="H4" s="11"/>
      <c r="I4" s="11"/>
      <c r="J4" s="11"/>
    </row>
    <row r="5" spans="1:11" x14ac:dyDescent="0.2">
      <c r="C5" s="264" t="s">
        <v>0</v>
      </c>
      <c r="D5" s="264" t="s">
        <v>1</v>
      </c>
      <c r="E5" s="264" t="s">
        <v>56</v>
      </c>
      <c r="F5" s="264" t="s">
        <v>225</v>
      </c>
      <c r="G5" s="264"/>
      <c r="H5" s="264"/>
      <c r="I5" s="264"/>
      <c r="J5" s="264" t="s">
        <v>5</v>
      </c>
    </row>
    <row r="6" spans="1:11" ht="25.5" x14ac:dyDescent="0.2">
      <c r="C6" s="264"/>
      <c r="D6" s="264"/>
      <c r="E6" s="264"/>
      <c r="F6" s="155" t="s">
        <v>226</v>
      </c>
      <c r="G6" s="155" t="s">
        <v>227</v>
      </c>
      <c r="H6" s="155" t="s">
        <v>228</v>
      </c>
      <c r="I6" s="155" t="s">
        <v>229</v>
      </c>
      <c r="J6" s="264"/>
    </row>
    <row r="7" spans="1:11" x14ac:dyDescent="0.2">
      <c r="C7" s="226" t="s">
        <v>6</v>
      </c>
      <c r="D7" s="57">
        <v>66</v>
      </c>
      <c r="E7" s="98" t="s">
        <v>8</v>
      </c>
      <c r="F7" s="58">
        <v>1</v>
      </c>
      <c r="G7" s="58">
        <v>0</v>
      </c>
      <c r="H7" s="58">
        <v>2</v>
      </c>
      <c r="I7" s="58">
        <v>1</v>
      </c>
      <c r="J7" s="188">
        <f>SUM(F7:I7)</f>
        <v>4</v>
      </c>
    </row>
    <row r="8" spans="1:11" x14ac:dyDescent="0.2">
      <c r="C8" s="226"/>
      <c r="D8" s="57">
        <v>68</v>
      </c>
      <c r="E8" s="98" t="s">
        <v>158</v>
      </c>
      <c r="F8" s="58">
        <v>0</v>
      </c>
      <c r="G8" s="58">
        <v>1</v>
      </c>
      <c r="H8" s="58">
        <v>1</v>
      </c>
      <c r="I8" s="58">
        <v>1</v>
      </c>
      <c r="J8" s="188">
        <f>SUM(F8:I8)</f>
        <v>3</v>
      </c>
    </row>
    <row r="9" spans="1:11" x14ac:dyDescent="0.2">
      <c r="C9" s="226"/>
      <c r="D9" s="57">
        <v>4</v>
      </c>
      <c r="E9" s="98" t="s">
        <v>7</v>
      </c>
      <c r="F9" s="58">
        <v>1</v>
      </c>
      <c r="G9" s="58">
        <v>2</v>
      </c>
      <c r="H9" s="58">
        <v>2</v>
      </c>
      <c r="I9" s="58">
        <v>1</v>
      </c>
      <c r="J9" s="188">
        <f>SUM(F9:I9)</f>
        <v>6</v>
      </c>
    </row>
    <row r="10" spans="1:11" x14ac:dyDescent="0.2">
      <c r="C10" s="226"/>
      <c r="D10" s="57">
        <v>1</v>
      </c>
      <c r="E10" s="98" t="s">
        <v>9</v>
      </c>
      <c r="F10" s="58">
        <v>0</v>
      </c>
      <c r="G10" s="58">
        <v>0</v>
      </c>
      <c r="H10" s="58">
        <v>4</v>
      </c>
      <c r="I10" s="58">
        <v>0</v>
      </c>
      <c r="J10" s="188">
        <f>SUM(F10:I10)</f>
        <v>4</v>
      </c>
    </row>
    <row r="11" spans="1:11" x14ac:dyDescent="0.2">
      <c r="C11" s="226" t="s">
        <v>10</v>
      </c>
      <c r="D11" s="57">
        <v>27</v>
      </c>
      <c r="E11" s="98" t="s">
        <v>11</v>
      </c>
      <c r="F11" s="58">
        <v>1</v>
      </c>
      <c r="G11" s="58">
        <v>0</v>
      </c>
      <c r="H11" s="58">
        <v>1</v>
      </c>
      <c r="I11" s="58">
        <v>2</v>
      </c>
      <c r="J11" s="188">
        <f t="shared" ref="J11:J21" si="0">SUM(F11:I11)</f>
        <v>4</v>
      </c>
    </row>
    <row r="12" spans="1:11" ht="25.5" x14ac:dyDescent="0.2">
      <c r="C12" s="226"/>
      <c r="D12" s="57" t="s">
        <v>12</v>
      </c>
      <c r="E12" s="98" t="s">
        <v>13</v>
      </c>
      <c r="F12" s="58">
        <v>0</v>
      </c>
      <c r="G12" s="58">
        <v>0</v>
      </c>
      <c r="H12" s="58">
        <v>0</v>
      </c>
      <c r="I12" s="58">
        <v>1</v>
      </c>
      <c r="J12" s="188">
        <f t="shared" si="0"/>
        <v>1</v>
      </c>
    </row>
    <row r="13" spans="1:11" x14ac:dyDescent="0.2">
      <c r="C13" s="226" t="s">
        <v>17</v>
      </c>
      <c r="D13" s="57">
        <v>6</v>
      </c>
      <c r="E13" s="98" t="s">
        <v>18</v>
      </c>
      <c r="F13" s="58">
        <v>1</v>
      </c>
      <c r="G13" s="58">
        <v>0</v>
      </c>
      <c r="H13" s="58">
        <v>1</v>
      </c>
      <c r="I13" s="58">
        <v>1</v>
      </c>
      <c r="J13" s="188">
        <f t="shared" ref="J13:J18" si="1">SUM(F13:I13)</f>
        <v>3</v>
      </c>
    </row>
    <row r="14" spans="1:11" x14ac:dyDescent="0.2">
      <c r="C14" s="226"/>
      <c r="D14" s="57">
        <v>9</v>
      </c>
      <c r="E14" s="98" t="s">
        <v>20</v>
      </c>
      <c r="F14" s="58">
        <v>1</v>
      </c>
      <c r="G14" s="58">
        <v>0</v>
      </c>
      <c r="H14" s="58">
        <v>2</v>
      </c>
      <c r="I14" s="58">
        <v>1</v>
      </c>
      <c r="J14" s="188">
        <f t="shared" si="1"/>
        <v>4</v>
      </c>
    </row>
    <row r="15" spans="1:11" x14ac:dyDescent="0.2">
      <c r="C15" s="226"/>
      <c r="D15" s="57">
        <v>21</v>
      </c>
      <c r="E15" s="98" t="s">
        <v>21</v>
      </c>
      <c r="F15" s="58">
        <v>2</v>
      </c>
      <c r="G15" s="58">
        <v>0</v>
      </c>
      <c r="H15" s="58">
        <v>2</v>
      </c>
      <c r="I15" s="58">
        <v>1</v>
      </c>
      <c r="J15" s="188">
        <f t="shared" si="1"/>
        <v>5</v>
      </c>
    </row>
    <row r="16" spans="1:11" x14ac:dyDescent="0.2">
      <c r="C16" s="226"/>
      <c r="D16" s="57">
        <v>33</v>
      </c>
      <c r="E16" s="98" t="s">
        <v>22</v>
      </c>
      <c r="F16" s="58">
        <v>3</v>
      </c>
      <c r="G16" s="58">
        <v>0</v>
      </c>
      <c r="H16" s="58">
        <v>1</v>
      </c>
      <c r="I16" s="58">
        <v>0</v>
      </c>
      <c r="J16" s="188">
        <f t="shared" si="1"/>
        <v>4</v>
      </c>
    </row>
    <row r="17" spans="3:10" x14ac:dyDescent="0.2">
      <c r="C17" s="226" t="s">
        <v>25</v>
      </c>
      <c r="D17" s="57">
        <v>32</v>
      </c>
      <c r="E17" s="98" t="s">
        <v>26</v>
      </c>
      <c r="F17" s="58">
        <v>1</v>
      </c>
      <c r="G17" s="58">
        <v>2</v>
      </c>
      <c r="H17" s="58">
        <v>1</v>
      </c>
      <c r="I17" s="58">
        <v>2</v>
      </c>
      <c r="J17" s="188">
        <f t="shared" si="1"/>
        <v>6</v>
      </c>
    </row>
    <row r="18" spans="3:10" x14ac:dyDescent="0.2">
      <c r="C18" s="226"/>
      <c r="D18" s="57">
        <v>31</v>
      </c>
      <c r="E18" s="98" t="s">
        <v>28</v>
      </c>
      <c r="F18" s="58">
        <v>0</v>
      </c>
      <c r="G18" s="58">
        <v>1</v>
      </c>
      <c r="H18" s="58">
        <v>1</v>
      </c>
      <c r="I18" s="58">
        <v>2</v>
      </c>
      <c r="J18" s="188">
        <f t="shared" si="1"/>
        <v>4</v>
      </c>
    </row>
    <row r="19" spans="3:10" x14ac:dyDescent="0.2">
      <c r="C19" s="226" t="s">
        <v>31</v>
      </c>
      <c r="D19" s="57">
        <v>13</v>
      </c>
      <c r="E19" s="98" t="s">
        <v>31</v>
      </c>
      <c r="F19" s="58">
        <v>0</v>
      </c>
      <c r="G19" s="58">
        <v>0</v>
      </c>
      <c r="H19" s="58">
        <v>0</v>
      </c>
      <c r="I19" s="58">
        <v>1</v>
      </c>
      <c r="J19" s="188">
        <f t="shared" si="0"/>
        <v>1</v>
      </c>
    </row>
    <row r="20" spans="3:10" x14ac:dyDescent="0.2">
      <c r="C20" s="226"/>
      <c r="D20" s="57">
        <v>38</v>
      </c>
      <c r="E20" s="98" t="s">
        <v>32</v>
      </c>
      <c r="F20" s="58">
        <v>0</v>
      </c>
      <c r="G20" s="58">
        <v>0</v>
      </c>
      <c r="H20" s="58">
        <v>1</v>
      </c>
      <c r="I20" s="58">
        <v>0</v>
      </c>
      <c r="J20" s="188">
        <f t="shared" si="0"/>
        <v>1</v>
      </c>
    </row>
    <row r="21" spans="3:10" x14ac:dyDescent="0.2">
      <c r="C21" s="183" t="s">
        <v>33</v>
      </c>
      <c r="D21" s="57">
        <v>14</v>
      </c>
      <c r="E21" s="98" t="s">
        <v>33</v>
      </c>
      <c r="F21" s="58">
        <v>0</v>
      </c>
      <c r="G21" s="58">
        <v>1</v>
      </c>
      <c r="H21" s="58">
        <v>1</v>
      </c>
      <c r="I21" s="58">
        <v>1</v>
      </c>
      <c r="J21" s="188">
        <f t="shared" si="0"/>
        <v>3</v>
      </c>
    </row>
    <row r="22" spans="3:10" x14ac:dyDescent="0.2">
      <c r="C22" s="226" t="s">
        <v>34</v>
      </c>
      <c r="D22" s="57">
        <v>28</v>
      </c>
      <c r="E22" s="98" t="s">
        <v>35</v>
      </c>
      <c r="F22" s="58">
        <v>2</v>
      </c>
      <c r="G22" s="58">
        <v>0</v>
      </c>
      <c r="H22" s="58">
        <v>2</v>
      </c>
      <c r="I22" s="58">
        <v>0</v>
      </c>
      <c r="J22" s="188">
        <f t="shared" ref="J22:J28" si="2">SUM(F22:I22)</f>
        <v>4</v>
      </c>
    </row>
    <row r="23" spans="3:10" x14ac:dyDescent="0.2">
      <c r="C23" s="226"/>
      <c r="D23" s="57">
        <v>12</v>
      </c>
      <c r="E23" s="98" t="s">
        <v>37</v>
      </c>
      <c r="F23" s="58">
        <v>0</v>
      </c>
      <c r="G23" s="58">
        <v>1</v>
      </c>
      <c r="H23" s="58">
        <v>1</v>
      </c>
      <c r="I23" s="58">
        <v>0</v>
      </c>
      <c r="J23" s="188">
        <f t="shared" si="2"/>
        <v>2</v>
      </c>
    </row>
    <row r="24" spans="3:10" x14ac:dyDescent="0.2">
      <c r="C24" s="226"/>
      <c r="D24" s="57">
        <v>34</v>
      </c>
      <c r="E24" s="98" t="s">
        <v>39</v>
      </c>
      <c r="F24" s="58">
        <v>1</v>
      </c>
      <c r="G24" s="58">
        <v>0</v>
      </c>
      <c r="H24" s="58">
        <v>0</v>
      </c>
      <c r="I24" s="58">
        <v>0</v>
      </c>
      <c r="J24" s="188">
        <f t="shared" si="2"/>
        <v>1</v>
      </c>
    </row>
    <row r="25" spans="3:10" x14ac:dyDescent="0.2">
      <c r="C25" s="229" t="s">
        <v>40</v>
      </c>
      <c r="D25" s="187">
        <v>22</v>
      </c>
      <c r="E25" s="98" t="s">
        <v>47</v>
      </c>
      <c r="F25" s="58">
        <v>1</v>
      </c>
      <c r="G25" s="58">
        <v>0</v>
      </c>
      <c r="H25" s="58">
        <v>1</v>
      </c>
      <c r="I25" s="58">
        <v>3</v>
      </c>
      <c r="J25" s="188">
        <f t="shared" si="2"/>
        <v>5</v>
      </c>
    </row>
    <row r="26" spans="3:10" x14ac:dyDescent="0.2">
      <c r="C26" s="230"/>
      <c r="D26" s="57">
        <v>23</v>
      </c>
      <c r="E26" s="98" t="s">
        <v>48</v>
      </c>
      <c r="F26" s="58">
        <v>0</v>
      </c>
      <c r="G26" s="58">
        <v>1</v>
      </c>
      <c r="H26" s="58">
        <v>2</v>
      </c>
      <c r="I26" s="58">
        <v>0</v>
      </c>
      <c r="J26" s="188">
        <f t="shared" si="2"/>
        <v>3</v>
      </c>
    </row>
    <row r="27" spans="3:10" x14ac:dyDescent="0.2">
      <c r="C27" s="230"/>
      <c r="D27" s="57">
        <v>24</v>
      </c>
      <c r="E27" s="98" t="s">
        <v>51</v>
      </c>
      <c r="F27" s="58">
        <v>1</v>
      </c>
      <c r="G27" s="58">
        <v>0</v>
      </c>
      <c r="H27" s="58">
        <v>1</v>
      </c>
      <c r="I27" s="58">
        <v>2</v>
      </c>
      <c r="J27" s="188">
        <f t="shared" si="2"/>
        <v>4</v>
      </c>
    </row>
    <row r="28" spans="3:10" x14ac:dyDescent="0.2">
      <c r="C28" s="230"/>
      <c r="D28" s="57">
        <v>25</v>
      </c>
      <c r="E28" s="98" t="s">
        <v>52</v>
      </c>
      <c r="F28" s="58">
        <v>0</v>
      </c>
      <c r="G28" s="58">
        <v>0</v>
      </c>
      <c r="H28" s="58">
        <v>1</v>
      </c>
      <c r="I28" s="58">
        <v>2</v>
      </c>
      <c r="J28" s="188">
        <f t="shared" si="2"/>
        <v>3</v>
      </c>
    </row>
    <row r="29" spans="3:10" x14ac:dyDescent="0.2">
      <c r="C29" s="227" t="s">
        <v>5</v>
      </c>
      <c r="D29" s="227"/>
      <c r="E29" s="227"/>
      <c r="F29" s="189">
        <f>SUM(F7:F28)</f>
        <v>16</v>
      </c>
      <c r="G29" s="189">
        <f>SUM(G7:G28)</f>
        <v>9</v>
      </c>
      <c r="H29" s="189">
        <f>SUM(H7:H28)</f>
        <v>28</v>
      </c>
      <c r="I29" s="189">
        <f>SUM(I7:I28)</f>
        <v>22</v>
      </c>
      <c r="J29" s="189">
        <f>SUM(J7:J28)</f>
        <v>75</v>
      </c>
    </row>
    <row r="30" spans="3:10" x14ac:dyDescent="0.2">
      <c r="C30" s="11"/>
      <c r="D30" s="11"/>
      <c r="E30" s="11"/>
      <c r="F30" s="11"/>
      <c r="G30" s="11"/>
      <c r="H30" s="11"/>
      <c r="I30" s="11"/>
      <c r="J30" s="11"/>
    </row>
    <row r="31" spans="3:10" x14ac:dyDescent="0.2">
      <c r="C31" s="45" t="s">
        <v>166</v>
      </c>
      <c r="D31" s="11"/>
      <c r="E31" s="11"/>
      <c r="F31" s="11"/>
      <c r="G31" s="11"/>
      <c r="H31" s="11"/>
      <c r="I31" s="11"/>
      <c r="J31" s="11"/>
    </row>
    <row r="32" spans="3:10" x14ac:dyDescent="0.2">
      <c r="C32" s="99"/>
      <c r="E32" s="100"/>
      <c r="F32" s="100"/>
      <c r="G32" s="100"/>
      <c r="H32" s="100"/>
      <c r="I32" s="100"/>
    </row>
    <row r="33" spans="3:10" x14ac:dyDescent="0.2">
      <c r="E33" s="100"/>
      <c r="F33" s="100"/>
      <c r="G33" s="100"/>
      <c r="H33" s="100"/>
      <c r="I33" s="100"/>
    </row>
    <row r="34" spans="3:10" ht="15.75" x14ac:dyDescent="0.2">
      <c r="C34" s="263" t="s">
        <v>230</v>
      </c>
      <c r="D34" s="263"/>
      <c r="E34" s="263"/>
      <c r="F34" s="263"/>
      <c r="G34" s="263"/>
      <c r="H34" s="263"/>
      <c r="I34" s="263"/>
      <c r="J34" s="263"/>
    </row>
    <row r="35" spans="3:10" x14ac:dyDescent="0.2">
      <c r="C35" s="11"/>
      <c r="D35" s="11"/>
      <c r="E35" s="11"/>
      <c r="F35" s="11"/>
      <c r="G35" s="11"/>
      <c r="H35" s="11"/>
      <c r="I35" s="11"/>
      <c r="J35" s="11"/>
    </row>
    <row r="36" spans="3:10" x14ac:dyDescent="0.2">
      <c r="C36" s="264" t="s">
        <v>0</v>
      </c>
      <c r="D36" s="264" t="s">
        <v>1</v>
      </c>
      <c r="E36" s="264" t="s">
        <v>56</v>
      </c>
      <c r="F36" s="264" t="s">
        <v>225</v>
      </c>
      <c r="G36" s="264"/>
      <c r="H36" s="264"/>
      <c r="I36" s="264"/>
      <c r="J36" s="264" t="s">
        <v>5</v>
      </c>
    </row>
    <row r="37" spans="3:10" ht="25.5" x14ac:dyDescent="0.2">
      <c r="C37" s="264"/>
      <c r="D37" s="264"/>
      <c r="E37" s="264"/>
      <c r="F37" s="155" t="s">
        <v>226</v>
      </c>
      <c r="G37" s="155" t="s">
        <v>227</v>
      </c>
      <c r="H37" s="155" t="s">
        <v>228</v>
      </c>
      <c r="I37" s="155" t="s">
        <v>229</v>
      </c>
      <c r="J37" s="264"/>
    </row>
    <row r="38" spans="3:10" x14ac:dyDescent="0.2">
      <c r="C38" s="185" t="s">
        <v>6</v>
      </c>
      <c r="D38" s="57">
        <v>68</v>
      </c>
      <c r="E38" s="98" t="s">
        <v>158</v>
      </c>
      <c r="F38" s="58">
        <v>2</v>
      </c>
      <c r="G38" s="58">
        <v>0</v>
      </c>
      <c r="H38" s="58">
        <v>1</v>
      </c>
      <c r="I38" s="58">
        <v>2</v>
      </c>
      <c r="J38" s="188">
        <f t="shared" ref="J38:J52" si="3">SUM(F38:I38)</f>
        <v>5</v>
      </c>
    </row>
    <row r="39" spans="3:10" x14ac:dyDescent="0.2">
      <c r="C39" s="183" t="s">
        <v>10</v>
      </c>
      <c r="D39" s="57">
        <v>27</v>
      </c>
      <c r="E39" s="98" t="s">
        <v>11</v>
      </c>
      <c r="F39" s="58">
        <v>3</v>
      </c>
      <c r="G39" s="58">
        <v>0</v>
      </c>
      <c r="H39" s="58">
        <v>1</v>
      </c>
      <c r="I39" s="58">
        <v>2</v>
      </c>
      <c r="J39" s="188">
        <f t="shared" si="3"/>
        <v>6</v>
      </c>
    </row>
    <row r="40" spans="3:10" x14ac:dyDescent="0.2">
      <c r="C40" s="226" t="s">
        <v>17</v>
      </c>
      <c r="D40" s="57">
        <v>6</v>
      </c>
      <c r="E40" s="98" t="s">
        <v>18</v>
      </c>
      <c r="F40" s="58">
        <v>2</v>
      </c>
      <c r="G40" s="58">
        <v>1</v>
      </c>
      <c r="H40" s="58">
        <v>1</v>
      </c>
      <c r="I40" s="58">
        <v>1</v>
      </c>
      <c r="J40" s="188">
        <f t="shared" ref="J40:J47" si="4">SUM(F40:I40)</f>
        <v>5</v>
      </c>
    </row>
    <row r="41" spans="3:10" x14ac:dyDescent="0.2">
      <c r="C41" s="226"/>
      <c r="D41" s="57">
        <v>9</v>
      </c>
      <c r="E41" s="98" t="s">
        <v>20</v>
      </c>
      <c r="F41" s="58">
        <v>0</v>
      </c>
      <c r="G41" s="58">
        <v>0</v>
      </c>
      <c r="H41" s="58">
        <v>1</v>
      </c>
      <c r="I41" s="58">
        <v>0</v>
      </c>
      <c r="J41" s="188">
        <f t="shared" si="4"/>
        <v>1</v>
      </c>
    </row>
    <row r="42" spans="3:10" x14ac:dyDescent="0.2">
      <c r="C42" s="226"/>
      <c r="D42" s="57">
        <v>21</v>
      </c>
      <c r="E42" s="98" t="s">
        <v>21</v>
      </c>
      <c r="F42" s="58">
        <v>1</v>
      </c>
      <c r="G42" s="58">
        <v>1</v>
      </c>
      <c r="H42" s="58">
        <v>1</v>
      </c>
      <c r="I42" s="58">
        <v>2</v>
      </c>
      <c r="J42" s="188">
        <f t="shared" si="4"/>
        <v>5</v>
      </c>
    </row>
    <row r="43" spans="3:10" x14ac:dyDescent="0.2">
      <c r="C43" s="226"/>
      <c r="D43" s="57">
        <v>33</v>
      </c>
      <c r="E43" s="98" t="s">
        <v>22</v>
      </c>
      <c r="F43" s="58">
        <v>2</v>
      </c>
      <c r="G43" s="58">
        <v>1</v>
      </c>
      <c r="H43" s="58">
        <v>1</v>
      </c>
      <c r="I43" s="58">
        <v>3</v>
      </c>
      <c r="J43" s="188">
        <f t="shared" si="4"/>
        <v>7</v>
      </c>
    </row>
    <row r="44" spans="3:10" x14ac:dyDescent="0.2">
      <c r="C44" s="226" t="s">
        <v>25</v>
      </c>
      <c r="D44" s="57">
        <v>32</v>
      </c>
      <c r="E44" s="98" t="s">
        <v>26</v>
      </c>
      <c r="F44" s="58">
        <v>2</v>
      </c>
      <c r="G44" s="58">
        <v>2</v>
      </c>
      <c r="H44" s="58">
        <v>0</v>
      </c>
      <c r="I44" s="58">
        <v>2</v>
      </c>
      <c r="J44" s="188">
        <f t="shared" si="4"/>
        <v>6</v>
      </c>
    </row>
    <row r="45" spans="3:10" x14ac:dyDescent="0.2">
      <c r="C45" s="226"/>
      <c r="D45" s="57">
        <v>31</v>
      </c>
      <c r="E45" s="98" t="s">
        <v>28</v>
      </c>
      <c r="F45" s="58">
        <v>2</v>
      </c>
      <c r="G45" s="58">
        <v>1</v>
      </c>
      <c r="H45" s="58">
        <v>1</v>
      </c>
      <c r="I45" s="58">
        <v>2</v>
      </c>
      <c r="J45" s="188">
        <f t="shared" si="4"/>
        <v>6</v>
      </c>
    </row>
    <row r="46" spans="3:10" x14ac:dyDescent="0.2">
      <c r="C46" s="226"/>
      <c r="D46" s="187">
        <v>92</v>
      </c>
      <c r="E46" s="4" t="s">
        <v>29</v>
      </c>
      <c r="F46" s="58">
        <v>1</v>
      </c>
      <c r="G46" s="58">
        <v>0</v>
      </c>
      <c r="H46" s="58">
        <v>0</v>
      </c>
      <c r="I46" s="58">
        <v>1</v>
      </c>
      <c r="J46" s="188">
        <f t="shared" si="4"/>
        <v>2</v>
      </c>
    </row>
    <row r="47" spans="3:10" x14ac:dyDescent="0.2">
      <c r="C47" s="226"/>
      <c r="D47" s="187">
        <v>99</v>
      </c>
      <c r="E47" s="4" t="s">
        <v>30</v>
      </c>
      <c r="F47" s="58">
        <v>0</v>
      </c>
      <c r="G47" s="58">
        <v>0</v>
      </c>
      <c r="H47" s="58">
        <v>0</v>
      </c>
      <c r="I47" s="58">
        <v>1</v>
      </c>
      <c r="J47" s="188">
        <f t="shared" si="4"/>
        <v>1</v>
      </c>
    </row>
    <row r="48" spans="3:10" x14ac:dyDescent="0.2">
      <c r="C48" s="226" t="s">
        <v>31</v>
      </c>
      <c r="D48" s="57">
        <v>13</v>
      </c>
      <c r="E48" s="98" t="s">
        <v>31</v>
      </c>
      <c r="F48" s="58">
        <v>0</v>
      </c>
      <c r="G48" s="58">
        <v>1</v>
      </c>
      <c r="H48" s="58">
        <v>1</v>
      </c>
      <c r="I48" s="58">
        <v>2</v>
      </c>
      <c r="J48" s="188">
        <f t="shared" si="3"/>
        <v>4</v>
      </c>
    </row>
    <row r="49" spans="3:10" x14ac:dyDescent="0.2">
      <c r="C49" s="226"/>
      <c r="D49" s="57">
        <v>38</v>
      </c>
      <c r="E49" s="98" t="s">
        <v>32</v>
      </c>
      <c r="F49" s="58">
        <v>1</v>
      </c>
      <c r="G49" s="58">
        <v>1</v>
      </c>
      <c r="H49" s="58">
        <v>2</v>
      </c>
      <c r="I49" s="58">
        <v>0</v>
      </c>
      <c r="J49" s="188">
        <f t="shared" si="3"/>
        <v>4</v>
      </c>
    </row>
    <row r="50" spans="3:10" x14ac:dyDescent="0.2">
      <c r="C50" s="183" t="s">
        <v>33</v>
      </c>
      <c r="D50" s="57">
        <v>14</v>
      </c>
      <c r="E50" s="98" t="s">
        <v>33</v>
      </c>
      <c r="F50" s="58">
        <v>3</v>
      </c>
      <c r="G50" s="58">
        <v>0</v>
      </c>
      <c r="H50" s="58">
        <v>0</v>
      </c>
      <c r="I50" s="58">
        <v>0</v>
      </c>
      <c r="J50" s="188">
        <f t="shared" si="3"/>
        <v>3</v>
      </c>
    </row>
    <row r="51" spans="3:10" x14ac:dyDescent="0.2">
      <c r="C51" s="226" t="s">
        <v>34</v>
      </c>
      <c r="D51" s="57">
        <v>12</v>
      </c>
      <c r="E51" s="98" t="s">
        <v>37</v>
      </c>
      <c r="F51" s="58">
        <v>1</v>
      </c>
      <c r="G51" s="58">
        <v>0</v>
      </c>
      <c r="H51" s="58">
        <v>1</v>
      </c>
      <c r="I51" s="58">
        <v>0</v>
      </c>
      <c r="J51" s="188">
        <f t="shared" si="3"/>
        <v>2</v>
      </c>
    </row>
    <row r="52" spans="3:10" x14ac:dyDescent="0.2">
      <c r="C52" s="226"/>
      <c r="D52" s="57">
        <v>28</v>
      </c>
      <c r="E52" s="98" t="s">
        <v>35</v>
      </c>
      <c r="F52" s="58">
        <v>4</v>
      </c>
      <c r="G52" s="58">
        <v>0</v>
      </c>
      <c r="H52" s="58">
        <v>1</v>
      </c>
      <c r="I52" s="58">
        <v>2</v>
      </c>
      <c r="J52" s="188">
        <f t="shared" si="3"/>
        <v>7</v>
      </c>
    </row>
    <row r="53" spans="3:10" x14ac:dyDescent="0.2">
      <c r="C53" s="226" t="s">
        <v>40</v>
      </c>
      <c r="D53" s="57">
        <v>16</v>
      </c>
      <c r="E53" s="98" t="s">
        <v>42</v>
      </c>
      <c r="F53" s="58">
        <v>1</v>
      </c>
      <c r="G53" s="58">
        <v>0</v>
      </c>
      <c r="H53" s="58">
        <v>1</v>
      </c>
      <c r="I53" s="58">
        <v>1</v>
      </c>
      <c r="J53" s="188">
        <f>SUM(F53:I53)</f>
        <v>3</v>
      </c>
    </row>
    <row r="54" spans="3:10" x14ac:dyDescent="0.2">
      <c r="C54" s="226"/>
      <c r="D54" s="187">
        <v>22</v>
      </c>
      <c r="E54" s="98" t="s">
        <v>47</v>
      </c>
      <c r="F54" s="58">
        <v>0</v>
      </c>
      <c r="G54" s="58">
        <v>0</v>
      </c>
      <c r="H54" s="58">
        <v>1</v>
      </c>
      <c r="I54" s="58">
        <v>2</v>
      </c>
      <c r="J54" s="188">
        <f>SUM(F54:I54)</f>
        <v>3</v>
      </c>
    </row>
    <row r="55" spans="3:10" x14ac:dyDescent="0.2">
      <c r="C55" s="226"/>
      <c r="D55" s="57">
        <v>23</v>
      </c>
      <c r="E55" s="98" t="s">
        <v>48</v>
      </c>
      <c r="F55" s="58">
        <v>0</v>
      </c>
      <c r="G55" s="58">
        <v>1</v>
      </c>
      <c r="H55" s="58">
        <v>2</v>
      </c>
      <c r="I55" s="58">
        <v>1</v>
      </c>
      <c r="J55" s="188">
        <f>SUM(F55:I55)</f>
        <v>4</v>
      </c>
    </row>
    <row r="56" spans="3:10" x14ac:dyDescent="0.2">
      <c r="C56" s="226"/>
      <c r="D56" s="57">
        <v>24</v>
      </c>
      <c r="E56" s="98" t="s">
        <v>51</v>
      </c>
      <c r="F56" s="58">
        <v>1</v>
      </c>
      <c r="G56" s="58">
        <v>0</v>
      </c>
      <c r="H56" s="58">
        <v>2</v>
      </c>
      <c r="I56" s="58">
        <v>1</v>
      </c>
      <c r="J56" s="188">
        <f>SUM(F56:I56)</f>
        <v>4</v>
      </c>
    </row>
    <row r="57" spans="3:10" x14ac:dyDescent="0.2">
      <c r="C57" s="227" t="s">
        <v>5</v>
      </c>
      <c r="D57" s="227"/>
      <c r="E57" s="227"/>
      <c r="F57" s="189">
        <f>SUM(F38:F56)</f>
        <v>26</v>
      </c>
      <c r="G57" s="189">
        <f>SUM(G38:G56)</f>
        <v>9</v>
      </c>
      <c r="H57" s="189">
        <f>SUM(H38:H56)</f>
        <v>18</v>
      </c>
      <c r="I57" s="189">
        <f>SUM(I38:I56)</f>
        <v>25</v>
      </c>
      <c r="J57" s="189">
        <f>SUM(J38:J56)</f>
        <v>78</v>
      </c>
    </row>
    <row r="58" spans="3:10" x14ac:dyDescent="0.2">
      <c r="C58" s="11"/>
      <c r="D58" s="11"/>
      <c r="E58" s="11"/>
      <c r="F58" s="11"/>
      <c r="G58" s="11"/>
      <c r="H58" s="11"/>
      <c r="I58" s="11"/>
      <c r="J58" s="11"/>
    </row>
    <row r="59" spans="3:10" x14ac:dyDescent="0.2">
      <c r="C59" s="45" t="s">
        <v>166</v>
      </c>
      <c r="D59" s="11"/>
      <c r="E59" s="11"/>
      <c r="F59" s="11"/>
      <c r="G59" s="11"/>
      <c r="H59" s="11"/>
      <c r="I59" s="11"/>
      <c r="J59" s="11"/>
    </row>
    <row r="60" spans="3:10" x14ac:dyDescent="0.2"/>
    <row r="61" spans="3:10" hidden="1" x14ac:dyDescent="0.2"/>
    <row r="62" spans="3:10" hidden="1" x14ac:dyDescent="0.2"/>
    <row r="63" spans="3:10" hidden="1" x14ac:dyDescent="0.2"/>
    <row r="64" spans="3:10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</sheetData>
  <sheetProtection password="CD78" sheet="1" objects="1" scenarios="1"/>
  <sortState ref="D16:D39">
    <sortCondition ref="D39"/>
  </sortState>
  <mergeCells count="27">
    <mergeCell ref="D5:D6"/>
    <mergeCell ref="E5:E6"/>
    <mergeCell ref="C19:C20"/>
    <mergeCell ref="C22:C24"/>
    <mergeCell ref="C25:C28"/>
    <mergeCell ref="B1:K1"/>
    <mergeCell ref="C34:J34"/>
    <mergeCell ref="C36:C37"/>
    <mergeCell ref="D36:D37"/>
    <mergeCell ref="E36:E37"/>
    <mergeCell ref="F36:I36"/>
    <mergeCell ref="J36:J37"/>
    <mergeCell ref="F5:I5"/>
    <mergeCell ref="J5:J6"/>
    <mergeCell ref="C7:C10"/>
    <mergeCell ref="C11:C12"/>
    <mergeCell ref="C13:C16"/>
    <mergeCell ref="C3:J3"/>
    <mergeCell ref="C29:E29"/>
    <mergeCell ref="C17:C18"/>
    <mergeCell ref="C5:C6"/>
    <mergeCell ref="C57:E57"/>
    <mergeCell ref="C40:C43"/>
    <mergeCell ref="C44:C47"/>
    <mergeCell ref="C48:C49"/>
    <mergeCell ref="C51:C52"/>
    <mergeCell ref="C53:C56"/>
  </mergeCells>
  <pageMargins left="0.39370078740157483" right="0.39370078740157483" top="0.74803149606299213" bottom="0.74803149606299213" header="0.31496062992125984" footer="0.31496062992125984"/>
  <pageSetup scale="80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Contenido</vt:lpstr>
      <vt:lpstr>Pre_Genero</vt:lpstr>
      <vt:lpstr>Edad</vt:lpstr>
      <vt:lpstr>Estrato</vt:lpstr>
      <vt:lpstr>Colegio</vt:lpstr>
      <vt:lpstr>Departamento</vt:lpstr>
      <vt:lpstr>Municipio</vt:lpstr>
      <vt:lpstr>Región</vt:lpstr>
      <vt:lpstr>Excepcion</vt:lpstr>
      <vt:lpstr>Tendencia</vt:lpstr>
      <vt:lpstr>Pos_Genero</vt:lpstr>
      <vt:lpstr>Tendencia_Pos</vt:lpstr>
      <vt:lpstr>Ins_Cup_Adm</vt:lpstr>
      <vt:lpstr>Icfes</vt:lpstr>
      <vt:lpstr>CONVENCIONES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2014-03-21T20:34:18Z</dcterms:modified>
</cp:coreProperties>
</file>