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Usuario UTP\Documents\TATIANA\FORMATOS\Formatos Apoyo Económico\2024\"/>
    </mc:Choice>
  </mc:AlternateContent>
  <bookViews>
    <workbookView xWindow="0" yWindow="0" windowWidth="28800" windowHeight="11700"/>
  </bookViews>
  <sheets>
    <sheet name="Apoyos Rectoría" sheetId="10" r:id="rId1"/>
    <sheet name="Tablas con valores" sheetId="5" r:id="rId2"/>
  </sheets>
  <definedNames>
    <definedName name="Administrativo_Planta" localSheetId="0">'Apoyos Rectoría'!#REF!</definedName>
    <definedName name="Administrativo_Planta">#REF!</definedName>
    <definedName name="Administrativo_Transitorio" localSheetId="0">'Apoyos Rectoría'!#REF!</definedName>
    <definedName name="Administrativo_Transitorio">#REF!</definedName>
    <definedName name="AMAZONAS">'Apoyos Rectoría'!$AA$586437:$AA$586447</definedName>
    <definedName name="ANTIOQUIA">'Apoyos Rectoría'!$AB$586437:$AB$586562</definedName>
    <definedName name="ARAUCA">'Apoyos Rectoría'!$AC$586437:$AC$586443</definedName>
    <definedName name="_xlnm.Print_Area" localSheetId="0">'Apoyos Rectoría'!$A$1:$Q$116</definedName>
    <definedName name="ATLANTICO">'Apoyos Rectoría'!$AD$586437:$AD$586459</definedName>
    <definedName name="AUTORIZA">#REF!</definedName>
    <definedName name="BOGOTA">'Apoyos Rectoría'!$AE$586437</definedName>
    <definedName name="BOLIVAR">'Apoyos Rectoría'!$AF$586437:$AF$586482</definedName>
    <definedName name="BOYACA">'Apoyos Rectoría'!$AG$586437:$AG$586559</definedName>
    <definedName name="CALDAS">'Apoyos Rectoría'!$AH$586437:$AH$586463</definedName>
    <definedName name="CAPACITACION" localSheetId="0">'Apoyos Rectoría'!$H$1048506:$H$1048512</definedName>
    <definedName name="CAPACITACION">#REF!</definedName>
    <definedName name="CAPACITACIÓN" localSheetId="0">'Apoyos Rectoría'!$H$1048506:$H$1048512</definedName>
    <definedName name="CAPACITACIÓN">#REF!</definedName>
    <definedName name="CAQUETA">'Apoyos Rectoría'!$AI$586437:$AI$586452</definedName>
    <definedName name="CASANARE">'Apoyos Rectoría'!$AJ$586437:$AJ$586455</definedName>
    <definedName name="CAUCA">'Apoyos Rectoría'!$AK$586437:$AK$586478</definedName>
    <definedName name="CESAR">'Apoyos Rectoría'!$AL$586437:$AL$586461</definedName>
    <definedName name="CHOCO">'Apoyos Rectoría'!$AM$586437:$AM$586466</definedName>
    <definedName name="CONTINENTE" localSheetId="0">'Apoyos Rectoría'!$R$1048506:$R$1048509</definedName>
    <definedName name="CONTINENTE">#REF!</definedName>
    <definedName name="Contratista">'Apoyos Rectoría'!$AA$1048507:$AA$1048508</definedName>
    <definedName name="CORDOBA">'Apoyos Rectoría'!$AN$586437:$AN$586464</definedName>
    <definedName name="CUNDINAMARCA">'Apoyos Rectoría'!$AO$586437:$AO$586552</definedName>
    <definedName name="DEPARTAMENTOS" localSheetId="0">'Apoyos Rectoría'!#REF!</definedName>
    <definedName name="DEPARTAMENTOS">#REF!</definedName>
    <definedName name="Docente_Catedratico">'Apoyos Rectoría'!$AB$1048507</definedName>
    <definedName name="Docente_PS">'Apoyos Rectoría'!$AD$1048507:$AD$1048508</definedName>
    <definedName name="Docente_Resolucion">'Apoyos Rectoría'!$AC$1048507</definedName>
    <definedName name="DOMINIO" localSheetId="0">'Apoyos Rectoría'!$B$1048506:$B$1048507</definedName>
    <definedName name="DOMINIO">#REF!</definedName>
    <definedName name="EVENTO" localSheetId="0">'Apoyos Rectoría'!$G$1048506:$G$1048507</definedName>
    <definedName name="EVENTO">#REF!</definedName>
    <definedName name="GESTION" localSheetId="0">'Apoyos Rectoría'!$J$1048506:$J$1048511</definedName>
    <definedName name="GESTION">#REF!</definedName>
    <definedName name="GRUPO_1" localSheetId="0">'Apoyos Rectoría'!$S$1048506:$S$1048539</definedName>
    <definedName name="GRUPO_1">#REF!</definedName>
    <definedName name="GRUPO_2" localSheetId="0">'Apoyos Rectoría'!$T$1048506:$T$1048576</definedName>
    <definedName name="GRUPO_2">#REF!</definedName>
    <definedName name="GRUPO_3" localSheetId="0">'Apoyos Rectoría'!$U$1048447:$U$1048560</definedName>
    <definedName name="GRUPO_3">#REF!</definedName>
    <definedName name="GUANIA">'Apoyos Rectoría'!$AP$586437:$AP$586445</definedName>
    <definedName name="GUAVIARE">'Apoyos Rectoría'!$AQ$586437:$AQ$586440</definedName>
    <definedName name="HUILA">'Apoyos Rectoría'!$AR$586437:$AR$586473</definedName>
    <definedName name="INTERNACIONAL" localSheetId="0">'Apoyos Rectoría'!$D$1048506:$D$1048508</definedName>
    <definedName name="INTERNACIONAL">#REF!</definedName>
    <definedName name="Invitado">'Apoyos Rectoría'!$AE$1048507:$AE$1048508</definedName>
    <definedName name="Invitado_Internacional">'Apoyos Rectoría'!$AF$1048507:$AF$1048508</definedName>
    <definedName name="LA_GUAJIRA">'Apoyos Rectoría'!$AS$586437:$AS$586451</definedName>
    <definedName name="MAGDALENA">'Apoyos Rectoría'!$AT$586437:$AT$586465</definedName>
    <definedName name="META">'Apoyos Rectoría'!$AU$586437:$AU$586465</definedName>
    <definedName name="NACIONAL" localSheetId="0">'Apoyos Rectoría'!$C$1048506</definedName>
    <definedName name="NACIONAL">#REF!</definedName>
    <definedName name="NARIÑO">'Apoyos Rectoría'!$AW$586437:$AW$586500</definedName>
    <definedName name="NORTE_SANTANDER">'Apoyos Rectoría'!$AV$586437:$AV$586476</definedName>
    <definedName name="PUTUMAYO">'Apoyos Rectoría'!$AX$586437:$AX$586449</definedName>
    <definedName name="QUINDIO">'Apoyos Rectoría'!$AY$586437:$AY$586448</definedName>
    <definedName name="RISARALDA">'Apoyos Rectoría'!$AZ$586437:$AZ$586450</definedName>
    <definedName name="SAN_ANDRES">'Apoyos Rectoría'!$BA$586437:$BA$586438</definedName>
    <definedName name="SANTANDER">'Apoyos Rectoría'!$BB$586437:$BB$586523</definedName>
    <definedName name="SUCRE">'Apoyos Rectoría'!$BC$586437:$BC$586462</definedName>
    <definedName name="SURAMERICA_Colombia" localSheetId="0">'Apoyos Rectoría'!$V$1048506:$V$1048538</definedName>
    <definedName name="SURAMERICA_Colombia">#REF!</definedName>
    <definedName name="TOLIMA">'Apoyos Rectoría'!$BD$586437:$BD$586483</definedName>
    <definedName name="VALLE_DEL_CAUCA">'Apoyos Rectoría'!$BE$586437:$BE$586478</definedName>
    <definedName name="VAUPES">'Apoyos Rectoría'!$BF$586437:$BF$586442</definedName>
    <definedName name="VICERREC" localSheetId="0">'Apoyos Rectoría'!#REF!</definedName>
    <definedName name="VICERREC">#REF!</definedName>
    <definedName name="VICHADA">'Apoyos Rectoría'!$BG$586437:$BG$586440</definedName>
    <definedName name="VINCULACION">'Apoyos Rectoría'!$X$1048506:$X$1048512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5" l="1"/>
  <c r="K14" i="5"/>
  <c r="K65" i="10"/>
  <c r="G22" i="10" l="1"/>
  <c r="J24" i="5" l="1"/>
  <c r="K10" i="5" l="1"/>
  <c r="O72" i="10" s="1"/>
  <c r="N32" i="10" l="1"/>
  <c r="A34" i="5" l="1"/>
  <c r="A33" i="5"/>
  <c r="A32" i="5"/>
  <c r="A31" i="5"/>
  <c r="A30" i="5"/>
  <c r="A29" i="5"/>
  <c r="A28" i="5"/>
  <c r="A27" i="5"/>
  <c r="A26" i="5"/>
  <c r="A25" i="5"/>
  <c r="E15" i="5"/>
  <c r="D15" i="5"/>
  <c r="A15" i="5"/>
  <c r="E14" i="5"/>
  <c r="D14" i="5"/>
  <c r="A14" i="5"/>
  <c r="E13" i="5"/>
  <c r="D13" i="5"/>
  <c r="A13" i="5"/>
  <c r="E12" i="5"/>
  <c r="D12" i="5"/>
  <c r="A12" i="5"/>
  <c r="E11" i="5"/>
  <c r="D11" i="5"/>
  <c r="A11" i="5"/>
  <c r="E10" i="5"/>
  <c r="D10" i="5"/>
  <c r="A10" i="5"/>
  <c r="E9" i="5"/>
  <c r="D9" i="5"/>
  <c r="A9" i="5"/>
  <c r="E8" i="5"/>
  <c r="D8" i="5"/>
  <c r="A8" i="5"/>
  <c r="E7" i="5"/>
  <c r="D7" i="5"/>
  <c r="A7" i="5"/>
  <c r="E6" i="5"/>
  <c r="D6" i="5"/>
  <c r="A6" i="5"/>
  <c r="E5" i="5"/>
  <c r="D5" i="5"/>
  <c r="G65" i="10" l="1"/>
  <c r="C109" i="10"/>
  <c r="C108" i="10"/>
  <c r="G109" i="10"/>
  <c r="G108" i="10"/>
  <c r="K8" i="5" l="1"/>
  <c r="K9" i="5" l="1"/>
  <c r="B12" i="10" l="1"/>
  <c r="O41" i="10"/>
  <c r="O65" i="10"/>
  <c r="G66" i="10" l="1"/>
  <c r="K52" i="10" l="1"/>
  <c r="J50" i="10"/>
  <c r="F43" i="10"/>
  <c r="H57" i="5" l="1"/>
  <c r="C11" i="10"/>
  <c r="E13" i="10" s="1"/>
  <c r="K3" i="5"/>
  <c r="H58" i="5"/>
  <c r="E84" i="10" s="1"/>
  <c r="H56" i="5"/>
  <c r="I54" i="10"/>
  <c r="H93" i="10"/>
  <c r="N93" i="10" s="1"/>
  <c r="P11" i="10"/>
  <c r="J11" i="10"/>
  <c r="F11" i="10"/>
  <c r="G116" i="10"/>
  <c r="E116" i="10"/>
  <c r="G115" i="10"/>
  <c r="E115" i="10"/>
  <c r="C115" i="10"/>
  <c r="G114" i="10"/>
  <c r="E114" i="10"/>
  <c r="G113" i="10"/>
  <c r="G112" i="10"/>
  <c r="E112" i="10"/>
  <c r="G111" i="10"/>
  <c r="E111" i="10"/>
  <c r="C111" i="10"/>
  <c r="E85" i="10"/>
  <c r="K72" i="10"/>
  <c r="O43" i="10"/>
  <c r="L43" i="10"/>
  <c r="J43" i="10"/>
  <c r="K16" i="5" l="1"/>
  <c r="K17" i="5"/>
  <c r="L18" i="5"/>
  <c r="M18" i="5"/>
  <c r="K18" i="5"/>
  <c r="K19" i="5"/>
  <c r="M21" i="5"/>
  <c r="K4" i="5"/>
  <c r="K5" i="5" s="1"/>
  <c r="B47" i="5"/>
  <c r="B48" i="5" s="1"/>
  <c r="K21" i="5"/>
  <c r="L66" i="10"/>
  <c r="C113" i="10"/>
  <c r="E113" i="10"/>
  <c r="L21" i="5"/>
  <c r="K6" i="5" l="1"/>
  <c r="K7" i="5" s="1"/>
  <c r="B49" i="5"/>
  <c r="B50" i="5" s="1"/>
  <c r="F74" i="10" l="1"/>
  <c r="K11" i="5" s="1"/>
  <c r="N73" i="10" s="1"/>
  <c r="U20" i="5" l="1"/>
  <c r="U11" i="5" l="1"/>
  <c r="U17" i="5"/>
  <c r="U14" i="5"/>
  <c r="N74" i="10" l="1"/>
  <c r="E80" i="10" s="1"/>
  <c r="E108" i="10" s="1"/>
  <c r="E109" i="10" l="1"/>
  <c r="C110" i="10"/>
</calcChain>
</file>

<file path=xl/comments1.xml><?xml version="1.0" encoding="utf-8"?>
<comments xmlns="http://schemas.openxmlformats.org/spreadsheetml/2006/main">
  <authors>
    <author>Usuario UTP</author>
    <author>Hewlett-Packard Company</author>
  </authors>
  <commentList>
    <comment ref="B16" authorId="0" shapeId="0">
      <text>
        <r>
          <rPr>
            <b/>
            <sz val="9"/>
            <color indexed="81"/>
            <rFont val="Tahoma"/>
            <family val="2"/>
          </rPr>
          <t>El número será asignado por Viáticos y Apoyos Económicos de Gestión Financiera</t>
        </r>
      </text>
    </comment>
    <comment ref="J16" authorId="0" shapeId="0">
      <text>
        <r>
          <rPr>
            <b/>
            <sz val="8"/>
            <color indexed="81"/>
            <rFont val="Tahoma"/>
            <family val="2"/>
          </rPr>
          <t>La fecha será asignada por Viáticos y Apoyos Económicos  de Gestión Financiera</t>
        </r>
      </text>
    </comment>
    <comment ref="J24" authorId="0" shapeId="0">
      <text>
        <r>
          <rPr>
            <sz val="9"/>
            <color indexed="81"/>
            <rFont val="Tahoma"/>
            <family val="2"/>
          </rPr>
          <t>Indicar extension o teléfono de la persona encargada de recibir notificaciones sobre el estado del apoyo</t>
        </r>
      </text>
    </comment>
    <comment ref="M24" authorId="0" shapeId="0">
      <text>
        <r>
          <rPr>
            <sz val="9"/>
            <color rgb="FF000000"/>
            <rFont val="Tahoma"/>
            <family val="2"/>
          </rPr>
          <t>Indicar el e-mail de la persona encargada de recibir notificaciones sobre el estado del apoyo</t>
        </r>
      </text>
    </comment>
    <comment ref="K32" authorId="0" shapeId="0">
      <text>
        <r>
          <rPr>
            <b/>
            <sz val="8"/>
            <color indexed="81"/>
            <rFont val="Tahoma"/>
            <family val="2"/>
          </rPr>
          <t xml:space="preserve">SUR AMERICA (Colombia):  </t>
        </r>
        <r>
          <rPr>
            <sz val="8"/>
            <color indexed="81"/>
            <rFont val="Tahoma"/>
            <family val="2"/>
          </rPr>
          <t xml:space="preserve">Colombia
</t>
        </r>
        <r>
          <rPr>
            <b/>
            <sz val="8"/>
            <color indexed="81"/>
            <rFont val="Tahoma"/>
            <family val="2"/>
          </rPr>
          <t>GRUPO 1:</t>
        </r>
        <r>
          <rPr>
            <sz val="8"/>
            <color indexed="81"/>
            <rFont val="Tahoma"/>
            <family val="2"/>
          </rPr>
          <t xml:space="preserve"> SUR AMERICA (Excepto  Brasil, Chile, Argentina, Puerto Rico), CENTRO AMERICA (Excepto Mexico), CARIBE
</t>
        </r>
        <r>
          <rPr>
            <b/>
            <sz val="8"/>
            <color indexed="81"/>
            <rFont val="Tahoma"/>
            <family val="2"/>
          </rPr>
          <t>GRUPO 2:</t>
        </r>
        <r>
          <rPr>
            <sz val="8"/>
            <color indexed="81"/>
            <rFont val="Tahoma"/>
            <family val="2"/>
          </rPr>
          <t xml:space="preserve"> SUR AMERICA (Chile, Brasil, Puerto Rico), NORTE AMERICA (Estados Unidos, Canada), AFRICA
</t>
        </r>
        <r>
          <rPr>
            <b/>
            <sz val="8"/>
            <color indexed="81"/>
            <rFont val="Tahoma"/>
            <family val="2"/>
          </rPr>
          <t xml:space="preserve">GRUPO 3: </t>
        </r>
        <r>
          <rPr>
            <sz val="8"/>
            <color indexed="81"/>
            <rFont val="Tahoma"/>
            <family val="2"/>
          </rPr>
          <t>SUR AMERICA (Argentina), CENTRO AMERICA (México), EUROPA, OCEANIA, ASIA</t>
        </r>
      </text>
    </comment>
    <comment ref="G41" authorId="1" shapeId="0">
      <text>
        <r>
          <rPr>
            <b/>
            <sz val="9"/>
            <color indexed="81"/>
            <rFont val="Tahoma"/>
            <charset val="1"/>
          </rPr>
          <t>Hewlett-Packard Company:</t>
        </r>
        <r>
          <rPr>
            <sz val="9"/>
            <color indexed="81"/>
            <rFont val="Tahoma"/>
            <charset val="1"/>
          </rPr>
          <t xml:space="preserve">
Formato dd/mm/aa</t>
        </r>
      </text>
    </comment>
    <comment ref="B50" authorId="1" shapeId="0">
      <text>
        <r>
          <rPr>
            <b/>
            <sz val="9"/>
            <color indexed="81"/>
            <rFont val="Tahoma"/>
            <family val="2"/>
          </rPr>
          <t>Hewlett-Packard Company:</t>
        </r>
        <r>
          <rPr>
            <sz val="9"/>
            <color indexed="81"/>
            <rFont val="Tahoma"/>
            <family val="2"/>
          </rPr>
          <t xml:space="preserve">
Seleccionar de la lista desplegable según corresponda.</t>
        </r>
      </text>
    </comment>
    <comment ref="B80" authorId="1" shapeId="0">
      <text>
        <r>
          <rPr>
            <sz val="9"/>
            <color indexed="81"/>
            <rFont val="Tahoma"/>
            <family val="2"/>
          </rPr>
          <t>Comisiones: 
Si el destino se encuentra a una distancia inferior a 60 Km, favor verificar el valor máximo a otorgar en la pestaña "Tabla con valores".</t>
        </r>
      </text>
    </comment>
  </commentList>
</comments>
</file>

<file path=xl/sharedStrings.xml><?xml version="1.0" encoding="utf-8"?>
<sst xmlns="http://schemas.openxmlformats.org/spreadsheetml/2006/main" count="1743" uniqueCount="1545">
  <si>
    <t>FECHA :</t>
  </si>
  <si>
    <t>DE:</t>
  </si>
  <si>
    <t>CAPACITACIÓN</t>
  </si>
  <si>
    <t>Seminario</t>
  </si>
  <si>
    <t>Visita</t>
  </si>
  <si>
    <t>Taller</t>
  </si>
  <si>
    <t>Simposio</t>
  </si>
  <si>
    <t>Firma:</t>
  </si>
  <si>
    <t>Nombre</t>
  </si>
  <si>
    <t>CÉDULA:</t>
  </si>
  <si>
    <t>Otro</t>
  </si>
  <si>
    <t>E-mail:</t>
  </si>
  <si>
    <t>INTERNACIONAL</t>
  </si>
  <si>
    <t>Ciudad</t>
  </si>
  <si>
    <t>Total días</t>
  </si>
  <si>
    <t xml:space="preserve">Pernoctando </t>
  </si>
  <si>
    <t>Sin pernoctar</t>
  </si>
  <si>
    <t>Nombre del evento</t>
  </si>
  <si>
    <t>El evento incluye alojamiento o alimentación</t>
  </si>
  <si>
    <t>Salario base mensual</t>
  </si>
  <si>
    <t>SI</t>
  </si>
  <si>
    <t>Valor otorgado</t>
  </si>
  <si>
    <t>Rubro o Proyecto especial</t>
  </si>
  <si>
    <t>Tipo de transporte</t>
  </si>
  <si>
    <t>OTRO</t>
  </si>
  <si>
    <t>Dependencia</t>
  </si>
  <si>
    <t>DOMINIO</t>
  </si>
  <si>
    <t>NACIONAL</t>
  </si>
  <si>
    <t>Destino</t>
  </si>
  <si>
    <t>EVENTO</t>
  </si>
  <si>
    <t>GESTIÓN_INSTITUCIONA</t>
  </si>
  <si>
    <t xml:space="preserve">Curso </t>
  </si>
  <si>
    <t>Conferencia</t>
  </si>
  <si>
    <t>Coloquios</t>
  </si>
  <si>
    <t>Reunion</t>
  </si>
  <si>
    <t>Pasantía</t>
  </si>
  <si>
    <t>Tipo de vinculación</t>
  </si>
  <si>
    <t>Descripción</t>
  </si>
  <si>
    <t>CAPACITACION</t>
  </si>
  <si>
    <t>GESTION</t>
  </si>
  <si>
    <t>Termina</t>
  </si>
  <si>
    <t>FECHAS:</t>
  </si>
  <si>
    <t>Inicia</t>
  </si>
  <si>
    <t>Requiere estar hasta el día siguiente:</t>
  </si>
  <si>
    <t>Tasa de cambio</t>
  </si>
  <si>
    <t>CONFIERE</t>
  </si>
  <si>
    <t>EL RECTOR</t>
  </si>
  <si>
    <t>EL DECANO DE FACULTAD DE CIENCIAS AMBIENTALES</t>
  </si>
  <si>
    <t>EL DECANO DE FACULTAD DE CIENCIAS DE LA SALUD</t>
  </si>
  <si>
    <t>EL DECANO DE FACULTAD DE CIENCIAS DE LA EDUCACIÓN</t>
  </si>
  <si>
    <t>EL DECANO DE FACULTAD DE CIENCIAS BÁSICAS</t>
  </si>
  <si>
    <t>EL DECANO DE FACULTAD DE TECNOLOGÍAS</t>
  </si>
  <si>
    <t>EL DECANO DE FACULTAD DE INGENIERÍA INDUSTRIAL</t>
  </si>
  <si>
    <t>EL DECANO DE FACULTAD DE INGENIERÍA MECÁNICA</t>
  </si>
  <si>
    <t>EL DECANO DE FACULTAD DE INGENIERÍAS ELECTRICA, ELECTRÓNICA, FISICA Y CIENCIAS DE LA COMPUTACIÓN</t>
  </si>
  <si>
    <t>EL DECANO DE FACULTAD DE BELLAS ARTES Y HUMANIDADES</t>
  </si>
  <si>
    <t>EL VICERRECTOR (A) INVESTIGACIONES, INNOVACIÓN Y EXTENSIÓN</t>
  </si>
  <si>
    <t>EL VICERRECTOR(A) BIENESTAR UNIVERSITARIO Y RESPONSABILIDAD SOCIAL</t>
  </si>
  <si>
    <t>EL VICERRECTOR(A) ADMINISTRATIVO Y FINANCIERO</t>
  </si>
  <si>
    <t>EL VICERRECTOR(A) ACADÉMICO</t>
  </si>
  <si>
    <t>Escala viáticos para comisiones de servicio en el interior del país</t>
  </si>
  <si>
    <t>VIATICOS DIARIOS</t>
  </si>
  <si>
    <t>De</t>
  </si>
  <si>
    <t>A</t>
  </si>
  <si>
    <t>Hasta</t>
  </si>
  <si>
    <t>En adelante</t>
  </si>
  <si>
    <t>NACIONAL: Valor viatico día</t>
  </si>
  <si>
    <t>Centro América,</t>
  </si>
  <si>
    <t>El Caribe</t>
  </si>
  <si>
    <t>Suramérica</t>
  </si>
  <si>
    <t>excepto Brasil, Chile, Argentina, Puerto Rico</t>
  </si>
  <si>
    <t>Estados Unidos, Canadá, Chile, Brasil, África y Puerto Rico</t>
  </si>
  <si>
    <t>Europa, Asica, Oceanía, México y Argentina</t>
  </si>
  <si>
    <t>Continente</t>
  </si>
  <si>
    <t>GRUPO 1</t>
  </si>
  <si>
    <t>GRUPO 2</t>
  </si>
  <si>
    <t>GRUPO 3</t>
  </si>
  <si>
    <t>SURAMERICA_Colombia</t>
  </si>
  <si>
    <t>GRUPO_1</t>
  </si>
  <si>
    <t>GRUPO_2</t>
  </si>
  <si>
    <t>GRUPO_3</t>
  </si>
  <si>
    <t>Pais/ Departamento</t>
  </si>
  <si>
    <t>Descripción Grupo</t>
  </si>
  <si>
    <t>Nombre:</t>
  </si>
  <si>
    <t>GLOBALES INTERNACIONALES</t>
  </si>
  <si>
    <t>NO</t>
  </si>
  <si>
    <t>Valor viatico total Máximo permitido 
(Sin desplazamiento)</t>
  </si>
  <si>
    <t>Salida</t>
  </si>
  <si>
    <t>Regreso</t>
  </si>
  <si>
    <t>GRUPO2</t>
  </si>
  <si>
    <t>BRASIL</t>
  </si>
  <si>
    <t>CHILE</t>
  </si>
  <si>
    <t>ARGENTINA</t>
  </si>
  <si>
    <t>PUERTO RICO</t>
  </si>
  <si>
    <t>MEXICO</t>
  </si>
  <si>
    <t>ESTADOS UNIDOS</t>
  </si>
  <si>
    <t>CANADA</t>
  </si>
  <si>
    <t>BOLIVIA</t>
  </si>
  <si>
    <t>ECUADOR</t>
  </si>
  <si>
    <r>
      <t>GUYANA</t>
    </r>
    <r>
      <rPr>
        <sz val="11"/>
        <color rgb="FF000000"/>
        <rFont val="Calibri"/>
        <family val="2"/>
        <scheme val="minor"/>
      </rPr>
      <t xml:space="preserve"> </t>
    </r>
  </si>
  <si>
    <t>PARAGUAY</t>
  </si>
  <si>
    <t>PERÚ</t>
  </si>
  <si>
    <r>
      <t>SURINAM</t>
    </r>
    <r>
      <rPr>
        <sz val="11"/>
        <color rgb="FF000000"/>
        <rFont val="Calibri"/>
        <family val="2"/>
        <scheme val="minor"/>
      </rPr>
      <t xml:space="preserve"> </t>
    </r>
  </si>
  <si>
    <t>URUGUAY</t>
  </si>
  <si>
    <t>VENEZUELA</t>
  </si>
  <si>
    <t>BELICE</t>
  </si>
  <si>
    <t>COSTA RICA</t>
  </si>
  <si>
    <t>EL SALVADOR</t>
  </si>
  <si>
    <t>GUATEMALA</t>
  </si>
  <si>
    <t>HONDURAS</t>
  </si>
  <si>
    <t>NICARAGUA</t>
  </si>
  <si>
    <t>PANAMÁ</t>
  </si>
  <si>
    <t>GRUPO 3: SURAMERICA (Argentina), NORTEAMERICA (México), EUROPA, OCEANIA, ASIA</t>
  </si>
  <si>
    <t xml:space="preserve"> ANTIGUA Y BARBUDA</t>
  </si>
  <si>
    <t>ARUBA</t>
  </si>
  <si>
    <t>BAHAMAS</t>
  </si>
  <si>
    <t>BARBADOS</t>
  </si>
  <si>
    <t>CUBA</t>
  </si>
  <si>
    <t>DOMINICA</t>
  </si>
  <si>
    <t>GRANADA</t>
  </si>
  <si>
    <t>GUADALUPE</t>
  </si>
  <si>
    <t>HAITÍ</t>
  </si>
  <si>
    <t>ISLAS CAIMÁN</t>
  </si>
  <si>
    <t>ISLAS TURCAS Y CAICOS</t>
  </si>
  <si>
    <t>ISLAS VÍRGENES</t>
  </si>
  <si>
    <t>ANGOLA</t>
  </si>
  <si>
    <t>ARGELIA</t>
  </si>
  <si>
    <t>BENÍN</t>
  </si>
  <si>
    <t>BOTSUANA</t>
  </si>
  <si>
    <t>BURKINA FASO</t>
  </si>
  <si>
    <t>CABO VERDE</t>
  </si>
  <si>
    <t>CAMERÚN</t>
  </si>
  <si>
    <t>CHAD</t>
  </si>
  <si>
    <t>COMORAS</t>
  </si>
  <si>
    <t>COSTA DE MARFIL</t>
  </si>
  <si>
    <t>EGIPTO</t>
  </si>
  <si>
    <t>GAMBIA</t>
  </si>
  <si>
    <t>NÍGER</t>
  </si>
  <si>
    <t>REPÚBLICA CENTROAFRICANA</t>
  </si>
  <si>
    <t>REPÚBLICA DEMOCRÁTICA DEL CONGO</t>
  </si>
  <si>
    <t>RUANDA</t>
  </si>
  <si>
    <t>SENEGAL</t>
  </si>
  <si>
    <t>SOMALIA</t>
  </si>
  <si>
    <t>SUAZILANDIA</t>
  </si>
  <si>
    <t>SUDÁFRICA</t>
  </si>
  <si>
    <t>SUDÁN</t>
  </si>
  <si>
    <t>SUDÁN DEL SUR</t>
  </si>
  <si>
    <t>TANZANIA</t>
  </si>
  <si>
    <t>TÚNEZ</t>
  </si>
  <si>
    <t>UGANDA</t>
  </si>
  <si>
    <t>YIBUTI</t>
  </si>
  <si>
    <t>ZAMBIA</t>
  </si>
  <si>
    <t>ZIMBABUE</t>
  </si>
  <si>
    <t>BURUNDI)</t>
  </si>
  <si>
    <t xml:space="preserve">ERITREA </t>
  </si>
  <si>
    <t xml:space="preserve">ETIOPÍA </t>
  </si>
  <si>
    <t xml:space="preserve">GABÓN </t>
  </si>
  <si>
    <t xml:space="preserve">GHANA </t>
  </si>
  <si>
    <t xml:space="preserve">GUINEA </t>
  </si>
  <si>
    <t xml:space="preserve">GUINEA-BISÁU </t>
  </si>
  <si>
    <t xml:space="preserve">GUINEA ECUATORIAL </t>
  </si>
  <si>
    <t xml:space="preserve">KENIA </t>
  </si>
  <si>
    <t xml:space="preserve">LESOTO </t>
  </si>
  <si>
    <t xml:space="preserve">LIBERIA </t>
  </si>
  <si>
    <t xml:space="preserve">LIBIA </t>
  </si>
  <si>
    <t xml:space="preserve">MADAGASCAR </t>
  </si>
  <si>
    <t xml:space="preserve">MALAUI </t>
  </si>
  <si>
    <t xml:space="preserve">MALÍ </t>
  </si>
  <si>
    <t xml:space="preserve">MARRUECOS </t>
  </si>
  <si>
    <t xml:space="preserve">MAURICIO </t>
  </si>
  <si>
    <t xml:space="preserve">MAURITANIA </t>
  </si>
  <si>
    <t xml:space="preserve">MOZAMBIQUE </t>
  </si>
  <si>
    <t xml:space="preserve">NAMIBIA </t>
  </si>
  <si>
    <t xml:space="preserve">NIGERIA </t>
  </si>
  <si>
    <t xml:space="preserve">REPÚBLICA DEL CONGO </t>
  </si>
  <si>
    <t xml:space="preserve"> SANTO TOMÉ Y PRÍNCIPE</t>
  </si>
  <si>
    <t xml:space="preserve">SEYCHELLES </t>
  </si>
  <si>
    <t xml:space="preserve">SIERRA LEONA </t>
  </si>
  <si>
    <t>TOGO</t>
  </si>
  <si>
    <t>ALBANIA </t>
  </si>
  <si>
    <t>ALEMANIA </t>
  </si>
  <si>
    <t>ANDORRA </t>
  </si>
  <si>
    <t>ARMENIA </t>
  </si>
  <si>
    <t>AUSTRIA </t>
  </si>
  <si>
    <t>AZERBAIYÁN </t>
  </si>
  <si>
    <t>BÉLGICA </t>
  </si>
  <si>
    <t>BIELORRUSIA </t>
  </si>
  <si>
    <t>BOSNIA Y HERZEGOVINA </t>
  </si>
  <si>
    <t>BULGARIA </t>
  </si>
  <si>
    <t>CHIPRE </t>
  </si>
  <si>
    <t>CIUDAD DEL VATICANO </t>
  </si>
  <si>
    <t>CROACIA </t>
  </si>
  <si>
    <t>DINAMARCA </t>
  </si>
  <si>
    <t>ESLOVAQUIA </t>
  </si>
  <si>
    <t>ESLOVENIA </t>
  </si>
  <si>
    <t>ESPAÑA </t>
  </si>
  <si>
    <t>ESTONIA </t>
  </si>
  <si>
    <t>FINLANDIA </t>
  </si>
  <si>
    <t>FRANCIA </t>
  </si>
  <si>
    <t>GEORGIA </t>
  </si>
  <si>
    <t>GRECIA </t>
  </si>
  <si>
    <t>HUNGRÍA </t>
  </si>
  <si>
    <t>IRLANDA </t>
  </si>
  <si>
    <t>ISLANDIA </t>
  </si>
  <si>
    <t>TALIA </t>
  </si>
  <si>
    <t>KAZAJISTÁN </t>
  </si>
  <si>
    <t>LETONIA </t>
  </si>
  <si>
    <t>LIECHTENSTEIN </t>
  </si>
  <si>
    <t>LITUANIA </t>
  </si>
  <si>
    <t>LUXEMBURGO </t>
  </si>
  <si>
    <t>MALTA </t>
  </si>
  <si>
    <t>MOLDAVIA </t>
  </si>
  <si>
    <t>MÓNACO </t>
  </si>
  <si>
    <t>MONTENEGRO </t>
  </si>
  <si>
    <t>NORUEGA </t>
  </si>
  <si>
    <t>PAÍSES BAJOS </t>
  </si>
  <si>
    <t>POLONIA </t>
  </si>
  <si>
    <t>PORTUGAL </t>
  </si>
  <si>
    <t>REINO UNIDO </t>
  </si>
  <si>
    <t>REPÚBLICA CHECA </t>
  </si>
  <si>
    <t>REPÚBLICA DE MACEDONIA </t>
  </si>
  <si>
    <t>RUMANÍA </t>
  </si>
  <si>
    <t>RUSIA </t>
  </si>
  <si>
    <t>SAN MARINO </t>
  </si>
  <si>
    <t>SERBIA </t>
  </si>
  <si>
    <t>SUECIA </t>
  </si>
  <si>
    <t>SUIZA </t>
  </si>
  <si>
    <t>TURQUÍA </t>
  </si>
  <si>
    <t>UCRANIA </t>
  </si>
  <si>
    <t>GRUPO 2: SUR AMERICA (Chile, Brasil) CARIBE(Puerto Rico), NORTE AMERICA (Estados Unidos, Canada), AFRICA</t>
  </si>
  <si>
    <t>GRUPO 1: SUR AMERICA (Excepto  Brasil, Chile, Argentina, CARIBE (Excepto Puerto Rico), CENTRO AMERICA</t>
  </si>
  <si>
    <t>AMAZONAS</t>
  </si>
  <si>
    <t>ANTIOQUIA</t>
  </si>
  <si>
    <t>ARAUCA</t>
  </si>
  <si>
    <t>ATLANTICO</t>
  </si>
  <si>
    <t>BOLIVAR</t>
  </si>
  <si>
    <t>BOYACA</t>
  </si>
  <si>
    <t>CALDAS</t>
  </si>
  <si>
    <t>CAQUETA</t>
  </si>
  <si>
    <t>CASANARE</t>
  </si>
  <si>
    <t>CAUCA</t>
  </si>
  <si>
    <t>CESAR</t>
  </si>
  <si>
    <t>CHOCO</t>
  </si>
  <si>
    <t>CORDOBA</t>
  </si>
  <si>
    <t>CUNDINAMARCA</t>
  </si>
  <si>
    <t>GUAINIA</t>
  </si>
  <si>
    <t>GUAVIARE</t>
  </si>
  <si>
    <t>HUILA</t>
  </si>
  <si>
    <t>LA GUAJIRA</t>
  </si>
  <si>
    <t>MAGDALENA</t>
  </si>
  <si>
    <t>META</t>
  </si>
  <si>
    <t>NARIÑO</t>
  </si>
  <si>
    <t>PUTUMAYO</t>
  </si>
  <si>
    <t>QUINDIO</t>
  </si>
  <si>
    <t>RISARALDA</t>
  </si>
  <si>
    <t>SANTANDER</t>
  </si>
  <si>
    <t>SUCRE</t>
  </si>
  <si>
    <t>TOLIMA</t>
  </si>
  <si>
    <t>VAUPES</t>
  </si>
  <si>
    <t>VICHADA</t>
  </si>
  <si>
    <t>AFGANISTÁN </t>
  </si>
  <si>
    <t>ARABIA SAUDITA </t>
  </si>
  <si>
    <t>BANGLADÉS </t>
  </si>
  <si>
    <t>BARÉIN </t>
  </si>
  <si>
    <t>BIRMANIA / MYANMAR </t>
  </si>
  <si>
    <t>BRUNÉI </t>
  </si>
  <si>
    <t>BUTÁN </t>
  </si>
  <si>
    <t>CAMBOYA </t>
  </si>
  <si>
    <t>CATAR </t>
  </si>
  <si>
    <t>CHINA </t>
  </si>
  <si>
    <t>COREA DEL NORTE </t>
  </si>
  <si>
    <t>COREA DEL SUR </t>
  </si>
  <si>
    <t>EMIRATOS ÁRABES UNIDOS </t>
  </si>
  <si>
    <t>FILIPINAS </t>
  </si>
  <si>
    <t>INDIA </t>
  </si>
  <si>
    <t>INDONESIA </t>
  </si>
  <si>
    <t>IRAK </t>
  </si>
  <si>
    <t>IRÁN </t>
  </si>
  <si>
    <t>ISRAEL </t>
  </si>
  <si>
    <t>JAPÓN </t>
  </si>
  <si>
    <t>JORDANIA </t>
  </si>
  <si>
    <t>KAZAJISTÁN KIRGUISTÁN </t>
  </si>
  <si>
    <t>LAOS </t>
  </si>
  <si>
    <t>LÍBANO </t>
  </si>
  <si>
    <t>MALASIA </t>
  </si>
  <si>
    <t>MALDIVAS </t>
  </si>
  <si>
    <t>MONGOLIA </t>
  </si>
  <si>
    <t>NEPAL </t>
  </si>
  <si>
    <t>OMÁN </t>
  </si>
  <si>
    <t>PAKISTÁN </t>
  </si>
  <si>
    <t>SINGAPUR </t>
  </si>
  <si>
    <t>SIRIA </t>
  </si>
  <si>
    <t>SRI LANKA </t>
  </si>
  <si>
    <t>TAILANDIA </t>
  </si>
  <si>
    <t>TAYIKISTÁN </t>
  </si>
  <si>
    <t>TIMOR ORIENTAL </t>
  </si>
  <si>
    <t>TURKMENISTÁN </t>
  </si>
  <si>
    <t>UZBEKISTÁN </t>
  </si>
  <si>
    <t>VIETNAM </t>
  </si>
  <si>
    <t>YEMEN </t>
  </si>
  <si>
    <t>AUSTRALIA </t>
  </si>
  <si>
    <t>FIYI </t>
  </si>
  <si>
    <t>ISLAS MARSHALL </t>
  </si>
  <si>
    <t>ISLAS SALOMÓN </t>
  </si>
  <si>
    <t>KIRIBATI </t>
  </si>
  <si>
    <t>MICRONESIA </t>
  </si>
  <si>
    <t>NAURU </t>
  </si>
  <si>
    <t>NUEVA ZELANDA </t>
  </si>
  <si>
    <t>PALAOS </t>
  </si>
  <si>
    <t>PAPÚA NUEVA GUINEA </t>
  </si>
  <si>
    <t>SAMOA </t>
  </si>
  <si>
    <t>TONGA </t>
  </si>
  <si>
    <t>TUVALU </t>
  </si>
  <si>
    <t>VANUATU </t>
  </si>
  <si>
    <t>OTROS</t>
  </si>
  <si>
    <t>KUWAI</t>
  </si>
  <si>
    <t>Ciudad/Municipio</t>
  </si>
  <si>
    <t xml:space="preserve">Docencia </t>
  </si>
  <si>
    <t>Ponencia</t>
  </si>
  <si>
    <t>DD/MM/AA</t>
  </si>
  <si>
    <t>HH:MM</t>
  </si>
  <si>
    <t>Banco</t>
  </si>
  <si>
    <t>Itinerario</t>
  </si>
  <si>
    <t>ORIGEN - DESTINO - ORIGEN</t>
  </si>
  <si>
    <t>Requiere estar el día anterior:</t>
  </si>
  <si>
    <t>Nombre Ordenador del gasto</t>
  </si>
  <si>
    <t>Firma Ordenador de Gasto</t>
  </si>
  <si>
    <t>Rubro o Código del Proyecto</t>
  </si>
  <si>
    <t>Item</t>
  </si>
  <si>
    <t>Si seleccionó "OTRO"  en descripción, regístrelo:</t>
  </si>
  <si>
    <t>Tipo de Evento</t>
  </si>
  <si>
    <t>Nombre entidad que ofrece la capacitación:</t>
  </si>
  <si>
    <t>En caso de que la transferencia sea a una entidad internacional, adicional a los datos anteriores se deben indicar los siguientes códigos:</t>
  </si>
  <si>
    <t>SWIFT  </t>
  </si>
  <si>
    <t>ABBA</t>
  </si>
  <si>
    <t>Tipo de cuenta</t>
  </si>
  <si>
    <t>Nombre del Rubro/ Proyecto especial</t>
  </si>
  <si>
    <t>NIT</t>
  </si>
  <si>
    <t>Cuenta Bancaria</t>
  </si>
  <si>
    <t>Valor máximo total pemitido</t>
  </si>
  <si>
    <t>Medellín (Aeropuerto José María Córdoba – Rionegro)</t>
  </si>
  <si>
    <t>Bucaramanga</t>
  </si>
  <si>
    <t>Barranquilla</t>
  </si>
  <si>
    <t>Pasto</t>
  </si>
  <si>
    <t>Transporte Terrestre</t>
  </si>
  <si>
    <t>Distancia en KM</t>
  </si>
  <si>
    <t>Valor máximo a liquidar</t>
  </si>
  <si>
    <t>Valor Gastos de transporte terrestre liquidado</t>
  </si>
  <si>
    <r>
      <t xml:space="preserve">Valor total Máximo permitido
</t>
    </r>
    <r>
      <rPr>
        <b/>
        <sz val="9"/>
        <rFont val="Calibri"/>
        <family val="2"/>
        <scheme val="minor"/>
      </rPr>
      <t>(Incluyendo días de desplazamiento NACIONAL)</t>
    </r>
  </si>
  <si>
    <t>Viaticos</t>
  </si>
  <si>
    <t>Diferencia</t>
  </si>
  <si>
    <t>VALOR MOVILIDAD SIN DESPLAZAMIENTO</t>
  </si>
  <si>
    <t>VALOR MOVILIDAD CON DESPLAZAMIENTO</t>
  </si>
  <si>
    <t>MOVILIDAD AEROPUERTOS (Art. 4 Lit. b)</t>
  </si>
  <si>
    <t>Tipo de gasto</t>
  </si>
  <si>
    <t>1.  Leticia</t>
  </si>
  <si>
    <t>2. Medellín</t>
  </si>
  <si>
    <t>3.Arauca</t>
  </si>
  <si>
    <t>4. Barranquilla</t>
  </si>
  <si>
    <t>5. Cartagena</t>
  </si>
  <si>
    <t>6. Tunja</t>
  </si>
  <si>
    <t>7. Manizales</t>
  </si>
  <si>
    <t>8. Florencia</t>
  </si>
  <si>
    <t>9.  Yopal</t>
  </si>
  <si>
    <t>10. Popayán</t>
  </si>
  <si>
    <t>11. Valledupar</t>
  </si>
  <si>
    <t>12. Quibdó</t>
  </si>
  <si>
    <t>13. Montería</t>
  </si>
  <si>
    <t>14. Bogotá</t>
  </si>
  <si>
    <t>15. Puerto Inírida</t>
  </si>
  <si>
    <t>16. San José del Guaviare</t>
  </si>
  <si>
    <t>17. Neiva</t>
  </si>
  <si>
    <t>18. Riohacha</t>
  </si>
  <si>
    <t>19. Santa Marta</t>
  </si>
  <si>
    <t>20. Villavicencio</t>
  </si>
  <si>
    <t>21. Pasto</t>
  </si>
  <si>
    <t>22. Cúcuta</t>
  </si>
  <si>
    <t>23. Mocoa</t>
  </si>
  <si>
    <t>24. Armenia</t>
  </si>
  <si>
    <t>25. Pereira</t>
  </si>
  <si>
    <t>26. San Andres</t>
  </si>
  <si>
    <t>27. Bucaramanga</t>
  </si>
  <si>
    <t>28. Sincelejo</t>
  </si>
  <si>
    <t>29. Ibagué</t>
  </si>
  <si>
    <t>30. Cali</t>
  </si>
  <si>
    <t>31. Mitú</t>
  </si>
  <si>
    <t>32. Puerto Carreño</t>
  </si>
  <si>
    <t>Valor Otorgado</t>
  </si>
  <si>
    <t>NO PERMITIDO</t>
  </si>
  <si>
    <t>NO CALCULADO</t>
  </si>
  <si>
    <t>REGISTRE VALOR =&gt;</t>
  </si>
  <si>
    <r>
      <rPr>
        <b/>
        <sz val="11"/>
        <rFont val="Calibri"/>
        <family val="2"/>
        <scheme val="minor"/>
      </rPr>
      <t xml:space="preserve">Requiere liquidación gastos de movilidad </t>
    </r>
    <r>
      <rPr>
        <b/>
        <sz val="8"/>
        <rFont val="Calibri"/>
        <family val="2"/>
        <scheme val="minor"/>
      </rPr>
      <t>(Seleccione SI o NO en la celda siguiente)</t>
    </r>
    <r>
      <rPr>
        <b/>
        <sz val="9"/>
        <rFont val="Calibri"/>
        <family val="2"/>
        <scheme val="minor"/>
      </rPr>
      <t>:</t>
    </r>
  </si>
  <si>
    <r>
      <rPr>
        <b/>
        <sz val="10"/>
        <rFont val="Calibri"/>
        <family val="2"/>
        <scheme val="minor"/>
      </rPr>
      <t xml:space="preserve">Requiere liquidación de gastos de transporte </t>
    </r>
    <r>
      <rPr>
        <b/>
        <sz val="8"/>
        <rFont val="Calibri"/>
        <family val="2"/>
        <scheme val="minor"/>
      </rPr>
      <t>(Seleccione SI o NO en la celda siguiente)</t>
    </r>
    <r>
      <rPr>
        <b/>
        <sz val="11"/>
        <rFont val="Calibri"/>
        <family val="2"/>
        <scheme val="minor"/>
      </rPr>
      <t>:</t>
    </r>
  </si>
  <si>
    <r>
      <rPr>
        <b/>
        <sz val="10"/>
        <rFont val="Calibri"/>
        <family val="2"/>
        <scheme val="minor"/>
      </rPr>
      <t>Requiere liquidación gastos de inscripción</t>
    </r>
    <r>
      <rPr>
        <b/>
        <sz val="11"/>
        <rFont val="Calibri"/>
        <family val="2"/>
        <scheme val="minor"/>
      </rPr>
      <t xml:space="preserve"> </t>
    </r>
    <r>
      <rPr>
        <b/>
        <sz val="8"/>
        <rFont val="Calibri"/>
        <family val="2"/>
        <scheme val="minor"/>
      </rPr>
      <t>(Seleccione SI o NO en la celda siguiente)</t>
    </r>
    <r>
      <rPr>
        <b/>
        <sz val="11"/>
        <rFont val="Calibri"/>
        <family val="2"/>
        <scheme val="minor"/>
      </rPr>
      <t>:</t>
    </r>
  </si>
  <si>
    <t>Transporte</t>
  </si>
  <si>
    <t>Movilidad</t>
  </si>
  <si>
    <t>Inscripcion/
Matricula</t>
  </si>
  <si>
    <t>Por medio de la cual se ordena un pago para apoyo económico</t>
  </si>
  <si>
    <t>NUMERO DE APOYO ECONOMICO:</t>
  </si>
  <si>
    <t>INFORMACIÓN PERSONAL</t>
  </si>
  <si>
    <t>NOMBRE:</t>
  </si>
  <si>
    <t>Contratista</t>
  </si>
  <si>
    <t>Docente_PS</t>
  </si>
  <si>
    <t>Invitado</t>
  </si>
  <si>
    <t>INFORMACIÓN RELATIVA AL APOYO ECONOMICO</t>
  </si>
  <si>
    <t>Objeto del apoyo económico</t>
  </si>
  <si>
    <t>SOLICITADO POR:</t>
  </si>
  <si>
    <t>CALCULO DE VALORES MAXIMOS POR GASTOS</t>
  </si>
  <si>
    <t>Proyección Mensual de la certificación</t>
  </si>
  <si>
    <t>Acto administrativo vinculación</t>
  </si>
  <si>
    <t xml:space="preserve">No. </t>
  </si>
  <si>
    <t>Fecha Inicio</t>
  </si>
  <si>
    <t>Fecha Termina</t>
  </si>
  <si>
    <t>Tel. - Ext. de la dependencia:</t>
  </si>
  <si>
    <t>Docente_Catedratico</t>
  </si>
  <si>
    <t>Docente_Resolucion</t>
  </si>
  <si>
    <t>Nombre del Programa Académico</t>
  </si>
  <si>
    <t>Nombre solicitante:</t>
  </si>
  <si>
    <t>Firma solicitante:</t>
  </si>
  <si>
    <t>INTERNACIONAL: Valor viatico día</t>
  </si>
  <si>
    <t>Aeropuertos (Art. 4 Lit.a)</t>
  </si>
  <si>
    <t>Zonas rurales (Art. 4 Lit. b)</t>
  </si>
  <si>
    <t>Justificación en caso de Movilidad para zonas rurales</t>
  </si>
  <si>
    <t>Datos de compra de tiquete por la UTP</t>
  </si>
  <si>
    <t>AJUSTE CUARTO NIVEL DE VIATICOS (NEGOCIACION SINDICAL)</t>
  </si>
  <si>
    <t>Valor movilidad Apoyo Económico</t>
  </si>
  <si>
    <t>Valor movilidad Comisión</t>
  </si>
  <si>
    <t>VALOR TOTAL OTORGADO</t>
  </si>
  <si>
    <t>Valor otorgado por rubro o proyecto</t>
  </si>
  <si>
    <t xml:space="preserve">"En uso de sus facultades legales y estatutarias, en especial las conferidas por el Estatuto General y Resolución de Rectoría N°1334  del 20 de abril de 2016, Por medio de la cual se reglamenta la comisión de servicios y el reconocimiento de apoyos económicos en la Universidad Tecnológica de Pereira", </t>
  </si>
  <si>
    <t xml:space="preserve">a nombre de </t>
  </si>
  <si>
    <t>No.</t>
  </si>
  <si>
    <t>Documento de identidad</t>
  </si>
  <si>
    <t xml:space="preserve"> DE LA UNIVERSIDAD TECNOLÓGICA DE PEREIRA</t>
  </si>
  <si>
    <r>
      <t xml:space="preserve">Que en </t>
    </r>
    <r>
      <rPr>
        <sz val="10"/>
        <rFont val="Calibri"/>
        <family val="2"/>
        <scheme val="minor"/>
      </rPr>
      <t/>
    </r>
  </si>
  <si>
    <t>OBLIGACIÓN DEL BENEFICIARIO</t>
  </si>
  <si>
    <t xml:space="preserve">Que en el mencionado </t>
  </si>
  <si>
    <t>1. El beneficierio deberá cumplir con lo establecido en el capitulo V "De la legalización" de la Resolución de Rectoría N°1334  del 20 de abril de 2016, "Por medio de la cual se reglamenta la comisión de servicios y el reconocimiento de apoyos económicos en la Universidad Tecnológica de Pereira" so pena de las actuaciones administrativas que la Universidad pueda emprender.</t>
  </si>
  <si>
    <t>VINCULACIÓN</t>
  </si>
  <si>
    <t>Duración  del evento</t>
  </si>
  <si>
    <t xml:space="preserve">Gastos asignados </t>
  </si>
  <si>
    <t>APOYOS RECTORÍA</t>
  </si>
  <si>
    <t>APOYO ECONOMICO RECTOR</t>
  </si>
  <si>
    <t>NACIONAL: Valor viatico día restricción</t>
  </si>
  <si>
    <r>
      <t>Si el apoyo es</t>
    </r>
    <r>
      <rPr>
        <b/>
        <u/>
        <sz val="8"/>
        <rFont val="Calibri"/>
        <family val="2"/>
        <scheme val="minor"/>
      </rPr>
      <t xml:space="preserve"> INTERNACIONAL </t>
    </r>
    <r>
      <rPr>
        <b/>
        <sz val="8"/>
        <rFont val="Calibri"/>
        <family val="2"/>
        <scheme val="minor"/>
      </rPr>
      <t>registre el número de dÍas requeridos para su regreso. INCLUYALOS EN LA FECHA DE TERMINACION DEL EVENTO</t>
    </r>
  </si>
  <si>
    <r>
      <t xml:space="preserve">Si el apoyo es </t>
    </r>
    <r>
      <rPr>
        <b/>
        <u/>
        <sz val="8"/>
        <rFont val="Calibri"/>
        <family val="2"/>
        <scheme val="minor"/>
      </rPr>
      <t xml:space="preserve">INTERNACIONAL </t>
    </r>
    <r>
      <rPr>
        <b/>
        <sz val="8"/>
        <rFont val="Calibri"/>
        <family val="2"/>
        <scheme val="minor"/>
      </rPr>
      <t>registre el número de días de desplazamiento. INCLUYALOS EN LA FECHA DE INICIO DEL EVENTO</t>
    </r>
  </si>
  <si>
    <t>Valor transporte Apoyo Rector</t>
  </si>
  <si>
    <t>Valor movilidad Apoyo Económico Rector</t>
  </si>
  <si>
    <t>BOGOTA</t>
  </si>
  <si>
    <t>VALLE_DEL_CAUCA</t>
  </si>
  <si>
    <t>SAN_ANDRES</t>
  </si>
  <si>
    <t>NORTE_SANTANDER</t>
  </si>
  <si>
    <t>Si el destino es internacional digite el nombre de la ciudad o referencia del lugar</t>
  </si>
  <si>
    <t>dd/mm/aaaa</t>
  </si>
  <si>
    <t>APROBADO:</t>
  </si>
  <si>
    <t>NO REQUIERE APROBACIÓN</t>
  </si>
  <si>
    <t>Valor apoyo económico total Máximo permitido
(Incluyendo días de desplazamiento NACIONAL)</t>
  </si>
  <si>
    <t>Valor apoyo económico total Máximo permitido 
(Sin desplazamiento)</t>
  </si>
  <si>
    <t>VISITANTES - DOCENTES_PS - DOCENTES_RESOLUCIÓN</t>
  </si>
  <si>
    <t>CONTRATISTAS - CATEDRÁTICOS</t>
  </si>
  <si>
    <t>APOYO RECTORÍA</t>
  </si>
  <si>
    <t>AUTORIZADA POR:</t>
  </si>
  <si>
    <t>El Solicitante deberá cumplir con lo establecido en  la Resolución de Rectoría N°1334  del 20 de abril de 2016, so pena de las actuaciones administrativas que la Universidad pueda emprender.</t>
  </si>
  <si>
    <t>Valor en pesos
(día internacional)</t>
  </si>
  <si>
    <t>Otros aeropuertos fuera del perímetro urbano</t>
  </si>
  <si>
    <t>dd/mm/aa</t>
  </si>
  <si>
    <t>para atender actividades de interés institucional.</t>
  </si>
  <si>
    <t xml:space="preserve">se establece como obligación el reconocimiento de gastos de apoyo económico requeridos </t>
  </si>
  <si>
    <t>Código</t>
  </si>
  <si>
    <t>Versión</t>
  </si>
  <si>
    <t>Fecha</t>
  </si>
  <si>
    <t>Página</t>
  </si>
  <si>
    <t>Nombre del Beneficiario del apoyo</t>
  </si>
  <si>
    <t>Firma del Beneficiario del apoyo</t>
  </si>
  <si>
    <t>Moneda Apoyo</t>
  </si>
  <si>
    <t>Valor apoyo día</t>
  </si>
  <si>
    <r>
      <t xml:space="preserve">Requiere liquidación de Apoyo Económico </t>
    </r>
    <r>
      <rPr>
        <b/>
        <sz val="8"/>
        <rFont val="Calibri"/>
        <family val="2"/>
        <scheme val="minor"/>
      </rPr>
      <t>(Seleccione SI o NO en la celda siguiente)</t>
    </r>
    <r>
      <rPr>
        <b/>
        <sz val="11"/>
        <rFont val="Calibri"/>
        <family val="2"/>
        <scheme val="minor"/>
      </rPr>
      <t>:</t>
    </r>
  </si>
  <si>
    <t>Apoyo Económico</t>
  </si>
  <si>
    <t>Días de liquidación</t>
  </si>
  <si>
    <t>Miembro Consejo Superior -No Servidor público o Transitorio-</t>
  </si>
  <si>
    <t>NACIONAL:   Máximo Art. 27.  Miembros Consejo Superior (No servidores públicos - No transitorios)</t>
  </si>
  <si>
    <t>INTERNACIONAL: Máximo Art. 27.  Miembros Consejo Superior (No servidores públicos - No transitorios)</t>
  </si>
  <si>
    <t>MIEMBROS DEL CONSEJO SUPERIOR (No servidores públicos - No transitorios)</t>
  </si>
  <si>
    <t>Máximo Art. 7  CON RESTRICCIÓN - Invitados,  DOCENTES PS, DOCENTE_RESOLUCION</t>
  </si>
  <si>
    <t>Escala viáticos para comisiones de servicio en el exterior</t>
  </si>
  <si>
    <t>Los valores solicitados serán verificados por Liquidación de viáticos y apoyos de Gestión Financiera.</t>
  </si>
  <si>
    <t>Servicio de alojamiento para estancias cortas</t>
  </si>
  <si>
    <t>Servicio de suministro de comidas</t>
  </si>
  <si>
    <t>Rubro/Proyecto especial</t>
  </si>
  <si>
    <t xml:space="preserve">TOTAL APOYO A PAGAR </t>
  </si>
  <si>
    <t>GESTIÓN FINANCIERA
OTORGAMIENTO DE APOYOS ECONOMICOS</t>
  </si>
  <si>
    <t>134-F09</t>
  </si>
  <si>
    <t>NACIONAL: Valor viatico día DOCENTE PS - JURADOS - INVITADOS</t>
  </si>
  <si>
    <t>3 El Ordenador de gasto, autoriza al líder de Gestión de Presupuesto para: 1. Modificar el RP para el apoyo económico por un mayor o menor valor pagado por efecto de la TRM o por un mayor o menor valor generado en la factura, 2. Generar RP correspondiente a los gastos financieros cuando se efectúe pago a través de un giro directo con cargo al proyecto en especial de los casos que aplique, 3. Reintegrar al presupuesto los recursos no legalizados por el beneficiario en los tiempos establecidos de acuerdo con la información brindada por tesorería, 4. Modificar el RP generado para el apoyo económico por un mayor o menos valor del tiquete por diferencias con la factura.</t>
  </si>
  <si>
    <t>4. El Ordenador del gasto, declara que cuando el beneficiario del apoyo económico es INVITADO se cumple con la definición de la Resolución de Rectoría N°1334  del 20 de abril de 2016, "Por medio de la cual se reglamenta la comisión de servicios y el reconocimiento de apoyos económicos en la Universidad Tecnológica de Pereira" INVITADO: Aquella persona que presta sus servicios ad-honorem para la Universidad en actividades de interés Universitario y que por lo tanto el Invitado no recibe honorarios.</t>
  </si>
  <si>
    <t>Fecha de elaboración</t>
  </si>
  <si>
    <t>Con la firma las partes se compromenten a cumplir con las obligaciones citadas en el presente documento.</t>
  </si>
  <si>
    <t>RECTOR Valor viatico día Resolución</t>
  </si>
  <si>
    <t>RECTOR: Valor viatico día DOCENTE PS - JURADOS - INVITADOS</t>
  </si>
  <si>
    <t>O.G NACIONAL: Valor viatico día Resolución</t>
  </si>
  <si>
    <t>RANGO DE SALARIO BASE DE LIQUIDACION</t>
  </si>
  <si>
    <t>pernoctando a cualquier distancia</t>
  </si>
  <si>
    <t>Distancia en recorrido terrestre (Ida y Regreso)</t>
  </si>
  <si>
    <t>Hasta 100 Km</t>
  </si>
  <si>
    <t>Entre 101 Km y 210 Km</t>
  </si>
  <si>
    <t>Entre 211 Km y 300 Km</t>
  </si>
  <si>
    <t>Más de 500 Km</t>
  </si>
  <si>
    <t>Más de 301 a 500 Km</t>
  </si>
  <si>
    <t>Invitado Internacional</t>
  </si>
  <si>
    <t>Invitado Internacional Más del Octavo Nivel</t>
  </si>
  <si>
    <t>Invitado Internacional Por grupos</t>
  </si>
  <si>
    <t>N. DE SANTANDER</t>
  </si>
  <si>
    <t>SAN ANDRES</t>
  </si>
  <si>
    <t>VALLE DEL CAUCA</t>
  </si>
  <si>
    <t>LETICIA</t>
  </si>
  <si>
    <t>MEDELLIN (Rionegro)</t>
  </si>
  <si>
    <t>BARRANQUILLA</t>
  </si>
  <si>
    <t>BOGOTA, D.C.</t>
  </si>
  <si>
    <t>CARTAGENA</t>
  </si>
  <si>
    <t>TUNJA</t>
  </si>
  <si>
    <t>MANIZALES</t>
  </si>
  <si>
    <t>FLORENCIA</t>
  </si>
  <si>
    <t>YOPAL</t>
  </si>
  <si>
    <t>POPAYAN</t>
  </si>
  <si>
    <t>VALLEDUPAR</t>
  </si>
  <si>
    <t>QUIBDO</t>
  </si>
  <si>
    <t>MONTERIA</t>
  </si>
  <si>
    <t>AGUA DE DIOS</t>
  </si>
  <si>
    <t>INIRIDA</t>
  </si>
  <si>
    <t>SAN JOSE DEL GUAVIARE</t>
  </si>
  <si>
    <t>NEIVA</t>
  </si>
  <si>
    <t>RIOHACHA</t>
  </si>
  <si>
    <t>SANTA MARTA</t>
  </si>
  <si>
    <t>VILLAVICENCIO</t>
  </si>
  <si>
    <t>CUCUTA</t>
  </si>
  <si>
    <t>PASTO</t>
  </si>
  <si>
    <t>MOCOA</t>
  </si>
  <si>
    <t>ARMENIA</t>
  </si>
  <si>
    <t>PEREIRA</t>
  </si>
  <si>
    <t>BUCARAMANGA</t>
  </si>
  <si>
    <t>SINCELEJO</t>
  </si>
  <si>
    <t>IBAGUE</t>
  </si>
  <si>
    <t>CALI</t>
  </si>
  <si>
    <t>MITU</t>
  </si>
  <si>
    <t>PUERTO CARREÑO</t>
  </si>
  <si>
    <t>EL ENCANTO</t>
  </si>
  <si>
    <t>MEDELLIN (Jose Maria Cordoba)</t>
  </si>
  <si>
    <t>ARAUQUITA</t>
  </si>
  <si>
    <t>BARANOA</t>
  </si>
  <si>
    <t>ACHI</t>
  </si>
  <si>
    <t>ALMEIDA</t>
  </si>
  <si>
    <t>AGUADAS</t>
  </si>
  <si>
    <t>ALBANIA</t>
  </si>
  <si>
    <t>AGUAZUL</t>
  </si>
  <si>
    <t>ALMAGUER</t>
  </si>
  <si>
    <t>AGUACHICA</t>
  </si>
  <si>
    <t>ACANDI</t>
  </si>
  <si>
    <t>AYAPEL</t>
  </si>
  <si>
    <t>ALBAN</t>
  </si>
  <si>
    <t>BARRANCO MINAS</t>
  </si>
  <si>
    <t>CALAMAR</t>
  </si>
  <si>
    <t>ACEVEDO</t>
  </si>
  <si>
    <t>ALGARROBO</t>
  </si>
  <si>
    <t>ACACIAS</t>
  </si>
  <si>
    <t>ABREGO</t>
  </si>
  <si>
    <t>COLON</t>
  </si>
  <si>
    <t>BUENAVISTA</t>
  </si>
  <si>
    <t>APIA</t>
  </si>
  <si>
    <t>PROVIDENCIA</t>
  </si>
  <si>
    <t>AGUADA</t>
  </si>
  <si>
    <t>ALPUJARRA</t>
  </si>
  <si>
    <t>ALCALA</t>
  </si>
  <si>
    <t>CARURU</t>
  </si>
  <si>
    <t>LA PRIMAVERA</t>
  </si>
  <si>
    <t>LA CHORRERA</t>
  </si>
  <si>
    <t>ABEJORRAL</t>
  </si>
  <si>
    <t>CRAVO NORTE</t>
  </si>
  <si>
    <t>CAMPO DE LA CRUZ</t>
  </si>
  <si>
    <t>ALTOS DEL ROSARIO</t>
  </si>
  <si>
    <t>AQUITANIA</t>
  </si>
  <si>
    <t>ANSERMA</t>
  </si>
  <si>
    <t>BELEN DE LOS ANDAQUIES</t>
  </si>
  <si>
    <t>CHAMEZA</t>
  </si>
  <si>
    <t>AGUSTIN CODAZZI</t>
  </si>
  <si>
    <t>ALTO BAUDO</t>
  </si>
  <si>
    <t>ANAPOIMA</t>
  </si>
  <si>
    <t>MAPIRIPANA</t>
  </si>
  <si>
    <t>EL RETORNO</t>
  </si>
  <si>
    <t>AGRADO</t>
  </si>
  <si>
    <t>BARRANCAS</t>
  </si>
  <si>
    <t>ARACATACA</t>
  </si>
  <si>
    <t>BARRANCA DE UPIA</t>
  </si>
  <si>
    <t>ARBOLEDAS</t>
  </si>
  <si>
    <t>ALDANA</t>
  </si>
  <si>
    <t>ORITO</t>
  </si>
  <si>
    <t>CALARCA</t>
  </si>
  <si>
    <t>BALBOA</t>
  </si>
  <si>
    <t>CAIMITO</t>
  </si>
  <si>
    <t>ALVARADO</t>
  </si>
  <si>
    <t>ANDALUCIA</t>
  </si>
  <si>
    <t>PACOA</t>
  </si>
  <si>
    <t>SANTA ROSALIA</t>
  </si>
  <si>
    <t>LA PEDRERA</t>
  </si>
  <si>
    <t>ABRIAQUI</t>
  </si>
  <si>
    <t>FORTUL</t>
  </si>
  <si>
    <t>CANDELARIA</t>
  </si>
  <si>
    <t>ARENAL</t>
  </si>
  <si>
    <t>ARCABUCO</t>
  </si>
  <si>
    <t>ARANZAZU</t>
  </si>
  <si>
    <t>CARTAGENA DEL CHAIRA</t>
  </si>
  <si>
    <t>HATO COROZAL</t>
  </si>
  <si>
    <t>ASTREA</t>
  </si>
  <si>
    <t>ATRATO</t>
  </si>
  <si>
    <t>CANALETE</t>
  </si>
  <si>
    <t>ANOLAIMA</t>
  </si>
  <si>
    <t>SAN FELIPE</t>
  </si>
  <si>
    <t>MIRAFLORES</t>
  </si>
  <si>
    <t>AIPE</t>
  </si>
  <si>
    <t>DIBULLA</t>
  </si>
  <si>
    <t>ARIGUANI</t>
  </si>
  <si>
    <t>CABUYARO</t>
  </si>
  <si>
    <t>BOCHALEMA</t>
  </si>
  <si>
    <t>ANCUYA</t>
  </si>
  <si>
    <t>PUERTO ASIS</t>
  </si>
  <si>
    <t>CIRCASIA</t>
  </si>
  <si>
    <t>BELEN DE UMBRIA</t>
  </si>
  <si>
    <t>ARATOCA</t>
  </si>
  <si>
    <t>COLOSO</t>
  </si>
  <si>
    <t>AMBALEMA</t>
  </si>
  <si>
    <t>ANSERMANUEVO</t>
  </si>
  <si>
    <t>TARAIRA</t>
  </si>
  <si>
    <t>CUMARIBO</t>
  </si>
  <si>
    <t>LA VICTORIA</t>
  </si>
  <si>
    <t>ALEJANDRIA</t>
  </si>
  <si>
    <t>PUERTO RONDON</t>
  </si>
  <si>
    <t>GALAPA</t>
  </si>
  <si>
    <t>ARJONA</t>
  </si>
  <si>
    <t>BELEN</t>
  </si>
  <si>
    <t>BELALCAZAR</t>
  </si>
  <si>
    <t>CURILLO</t>
  </si>
  <si>
    <t>LA SALINA</t>
  </si>
  <si>
    <t>BECERRIL</t>
  </si>
  <si>
    <t>BAGADO</t>
  </si>
  <si>
    <t>CERETE</t>
  </si>
  <si>
    <t>ARBELAEZ</t>
  </si>
  <si>
    <t>PUERTO COLOMBIA</t>
  </si>
  <si>
    <t>ALGECIRAS</t>
  </si>
  <si>
    <t>DISTRACCION</t>
  </si>
  <si>
    <t>CERRO SAN ANTONIO</t>
  </si>
  <si>
    <t>CASTILLA LA NUEVA</t>
  </si>
  <si>
    <t>BUCARASICA</t>
  </si>
  <si>
    <t>ARBOLEDA</t>
  </si>
  <si>
    <t>PUERTO CAICEDO</t>
  </si>
  <si>
    <t>DOSQUEBRADAS</t>
  </si>
  <si>
    <t>BARBOSA</t>
  </si>
  <si>
    <t>COROZAL</t>
  </si>
  <si>
    <t>ANZOATEGUI</t>
  </si>
  <si>
    <t>PAPUNAUA</t>
  </si>
  <si>
    <t>MIRITI - PARANA</t>
  </si>
  <si>
    <t>AMAGA</t>
  </si>
  <si>
    <t>SARAVENA</t>
  </si>
  <si>
    <t>JUAN DE ACOSTA</t>
  </si>
  <si>
    <t>ARROYOHONDO</t>
  </si>
  <si>
    <t>BERBEO</t>
  </si>
  <si>
    <t>CHINCHINA</t>
  </si>
  <si>
    <t>EL DONCELLO</t>
  </si>
  <si>
    <t>MANI</t>
  </si>
  <si>
    <t>BUENOS AIRES</t>
  </si>
  <si>
    <t>BOSCONIA</t>
  </si>
  <si>
    <t>BAHIA SOLANO</t>
  </si>
  <si>
    <t>CHIMA</t>
  </si>
  <si>
    <t>BELTRAN</t>
  </si>
  <si>
    <t>LA GUADALUPE</t>
  </si>
  <si>
    <t>ALTAMIRA</t>
  </si>
  <si>
    <t>EL MOLINO</t>
  </si>
  <si>
    <t>CHIBOLO</t>
  </si>
  <si>
    <t>CUBARRAL</t>
  </si>
  <si>
    <t>CACOTA</t>
  </si>
  <si>
    <t>BARBACOAS</t>
  </si>
  <si>
    <t>PUERTO GUZMAN</t>
  </si>
  <si>
    <t>FILANDIA</t>
  </si>
  <si>
    <t>GUATICA</t>
  </si>
  <si>
    <t>BARICHARA</t>
  </si>
  <si>
    <t>COVEÑAS</t>
  </si>
  <si>
    <t>ARMERO</t>
  </si>
  <si>
    <t>YAVARATE</t>
  </si>
  <si>
    <t>PUERTO ALEGRIA</t>
  </si>
  <si>
    <t>AMALFI</t>
  </si>
  <si>
    <t>TAME</t>
  </si>
  <si>
    <t>LURUACO</t>
  </si>
  <si>
    <t>BARRANCO DE LOBA</t>
  </si>
  <si>
    <t>BETEITIVA</t>
  </si>
  <si>
    <t>FILADELFIA</t>
  </si>
  <si>
    <t>EL PAUJIL</t>
  </si>
  <si>
    <t>MONTERREY</t>
  </si>
  <si>
    <t>CAJIBIO</t>
  </si>
  <si>
    <t>CHIMICHAGUA</t>
  </si>
  <si>
    <t>BAJO BAUDO</t>
  </si>
  <si>
    <t>CHINU</t>
  </si>
  <si>
    <t>BITUIMA</t>
  </si>
  <si>
    <t>CACAHUAL</t>
  </si>
  <si>
    <t>BARAYA</t>
  </si>
  <si>
    <t>FONSECA</t>
  </si>
  <si>
    <t>CIENAGA</t>
  </si>
  <si>
    <t>CUMARAL</t>
  </si>
  <si>
    <t>CACHIRA</t>
  </si>
  <si>
    <t>LEGUIZAMO</t>
  </si>
  <si>
    <t>GENOVA</t>
  </si>
  <si>
    <t>LA CELIA</t>
  </si>
  <si>
    <t>BARRANCABERMEJA</t>
  </si>
  <si>
    <t>CHALAN</t>
  </si>
  <si>
    <t>ATACO</t>
  </si>
  <si>
    <t>BUENAVENTURA</t>
  </si>
  <si>
    <t>PUERTO ARICA</t>
  </si>
  <si>
    <t>ANDES</t>
  </si>
  <si>
    <t>MALAMBO</t>
  </si>
  <si>
    <t>BOAVITA</t>
  </si>
  <si>
    <t>LA DORADA</t>
  </si>
  <si>
    <t>LA MONTAÑITA</t>
  </si>
  <si>
    <t>NUNCHIA</t>
  </si>
  <si>
    <t>CALDONO</t>
  </si>
  <si>
    <t>CHIRIGUANA</t>
  </si>
  <si>
    <t>BOJAYA</t>
  </si>
  <si>
    <t>CIENAGA DE ORO</t>
  </si>
  <si>
    <t>BOJACA</t>
  </si>
  <si>
    <t>PANA PANA</t>
  </si>
  <si>
    <t>CAMPOALEGRE</t>
  </si>
  <si>
    <t>HATONUEVO</t>
  </si>
  <si>
    <t>CONCORDIA</t>
  </si>
  <si>
    <t>EL CALVARIO</t>
  </si>
  <si>
    <t>CHINACOTA</t>
  </si>
  <si>
    <t>BUESACO</t>
  </si>
  <si>
    <t>SIBUNDOY</t>
  </si>
  <si>
    <t>LA TEBAIDA</t>
  </si>
  <si>
    <t>LA VIRGINIA</t>
  </si>
  <si>
    <t>BETULIA</t>
  </si>
  <si>
    <t>EL ROBLE</t>
  </si>
  <si>
    <t>CAJAMARCA</t>
  </si>
  <si>
    <t>GUADALAJARA DE BUGA</t>
  </si>
  <si>
    <t>PUERTO NARIÑO</t>
  </si>
  <si>
    <t>ANGELOPOLIS</t>
  </si>
  <si>
    <t>MANATI</t>
  </si>
  <si>
    <t>CANTAGALLO</t>
  </si>
  <si>
    <t>LA MERCED</t>
  </si>
  <si>
    <t>MILAN</t>
  </si>
  <si>
    <t>OROCUE</t>
  </si>
  <si>
    <t>CALOTO</t>
  </si>
  <si>
    <t>CURUMANI</t>
  </si>
  <si>
    <t>EL CANTON DEL SAN PABLO</t>
  </si>
  <si>
    <t>COTORRA</t>
  </si>
  <si>
    <t>CABRERA</t>
  </si>
  <si>
    <t>MORICHAL</t>
  </si>
  <si>
    <t>COLOMBIA</t>
  </si>
  <si>
    <t>LA JAGUA DEL PILAR</t>
  </si>
  <si>
    <t>EL BANCO</t>
  </si>
  <si>
    <t>EL CASTILLO</t>
  </si>
  <si>
    <t>CHITAGA</t>
  </si>
  <si>
    <t>SAN FRANCISCO</t>
  </si>
  <si>
    <t>MONTENEGRO</t>
  </si>
  <si>
    <t>MARSELLA</t>
  </si>
  <si>
    <t>GALERAS</t>
  </si>
  <si>
    <t>CARMEN DE APICALA</t>
  </si>
  <si>
    <t>BUGALAGRANDE</t>
  </si>
  <si>
    <t>PUERTO SANTANDER</t>
  </si>
  <si>
    <t>ANGOSTURA</t>
  </si>
  <si>
    <t>PALMAR DE VARELA</t>
  </si>
  <si>
    <t>CICUCO</t>
  </si>
  <si>
    <t>BRICEÑO</t>
  </si>
  <si>
    <t>MANZANARES</t>
  </si>
  <si>
    <t>MORELIA</t>
  </si>
  <si>
    <t>PAZ DE ARIPORO</t>
  </si>
  <si>
    <t>CORINTO</t>
  </si>
  <si>
    <t>EL COPEY</t>
  </si>
  <si>
    <t>CARMEN DEL DARIEN</t>
  </si>
  <si>
    <t>LA APARTADA</t>
  </si>
  <si>
    <t>CACHIPAY</t>
  </si>
  <si>
    <t>ELIAS</t>
  </si>
  <si>
    <t>MAICAO</t>
  </si>
  <si>
    <t>EL PIÑON</t>
  </si>
  <si>
    <t>EL DORADO</t>
  </si>
  <si>
    <t>CONVENCION</t>
  </si>
  <si>
    <t>CONSACA</t>
  </si>
  <si>
    <t>SAN MIGUEL</t>
  </si>
  <si>
    <t>PIJAO</t>
  </si>
  <si>
    <t>MISTRATO</t>
  </si>
  <si>
    <t>GUARANDA</t>
  </si>
  <si>
    <t>CASABIANCA</t>
  </si>
  <si>
    <t>CAICEDONIA</t>
  </si>
  <si>
    <t>TARAPACA</t>
  </si>
  <si>
    <t>ANORI</t>
  </si>
  <si>
    <t>PIOJO</t>
  </si>
  <si>
    <t>MARMATO</t>
  </si>
  <si>
    <t>PORE</t>
  </si>
  <si>
    <t>EL TAMBO</t>
  </si>
  <si>
    <t>EL PASO</t>
  </si>
  <si>
    <t>CERTEGUI</t>
  </si>
  <si>
    <t>LORICA</t>
  </si>
  <si>
    <t>CAJICA</t>
  </si>
  <si>
    <t>GARZON</t>
  </si>
  <si>
    <t>MANAURE</t>
  </si>
  <si>
    <t>EL RETEN</t>
  </si>
  <si>
    <t>FUENTE DE ORO</t>
  </si>
  <si>
    <t>CUCUTILLA</t>
  </si>
  <si>
    <t>CONTADERO</t>
  </si>
  <si>
    <t>SANTIAGO</t>
  </si>
  <si>
    <t>QUIMBAYA</t>
  </si>
  <si>
    <t>PUEBLO RICO</t>
  </si>
  <si>
    <t>CALIFORNIA</t>
  </si>
  <si>
    <t>LA UNION</t>
  </si>
  <si>
    <t>CHAPARRAL</t>
  </si>
  <si>
    <t>CALIMA</t>
  </si>
  <si>
    <t>SANTAFE DE ANTIOQUIA</t>
  </si>
  <si>
    <t>POLONUEVO</t>
  </si>
  <si>
    <t>CLEMENCIA</t>
  </si>
  <si>
    <t>BUSBANZA</t>
  </si>
  <si>
    <t>MARQUETALIA</t>
  </si>
  <si>
    <t>SAN JOSE DEL FRAGUA</t>
  </si>
  <si>
    <t>RECETOR</t>
  </si>
  <si>
    <t>GAMARRA</t>
  </si>
  <si>
    <t>CONDOTO</t>
  </si>
  <si>
    <t>LOS CORDOBAS</t>
  </si>
  <si>
    <t>CAPARRAPI</t>
  </si>
  <si>
    <t>GIGANTE</t>
  </si>
  <si>
    <t>SAN JUAN DEL CESAR</t>
  </si>
  <si>
    <t>FUNDACION</t>
  </si>
  <si>
    <t>DURANIA</t>
  </si>
  <si>
    <t>VALLE DEL GUAMUEZ</t>
  </si>
  <si>
    <t>SALENTO</t>
  </si>
  <si>
    <t>QUINCHIA</t>
  </si>
  <si>
    <t>CAPITANEJO</t>
  </si>
  <si>
    <t>LOS PALMITOS</t>
  </si>
  <si>
    <t>COELLO</t>
  </si>
  <si>
    <t>ANZA</t>
  </si>
  <si>
    <t>PONEDERA</t>
  </si>
  <si>
    <t>EL CARMEN DE BOLIVAR</t>
  </si>
  <si>
    <t>MARULANDA</t>
  </si>
  <si>
    <t>SAN VICENTE DEL CAGUAN</t>
  </si>
  <si>
    <t>SABANALARGA</t>
  </si>
  <si>
    <t>GUACHENE</t>
  </si>
  <si>
    <t>GONZALEZ</t>
  </si>
  <si>
    <t>EL CARMEN DE ATRATO</t>
  </si>
  <si>
    <t>MOMIL</t>
  </si>
  <si>
    <t>CAQUEZA</t>
  </si>
  <si>
    <t>URIBIA</t>
  </si>
  <si>
    <t>GUAMAL</t>
  </si>
  <si>
    <t>EL CARMEN</t>
  </si>
  <si>
    <t>CUASPUD</t>
  </si>
  <si>
    <t>VILLAGARZON</t>
  </si>
  <si>
    <t>SANTA ROSA DE CABAL</t>
  </si>
  <si>
    <t>CARCASI</t>
  </si>
  <si>
    <t>MAJAGUAL</t>
  </si>
  <si>
    <t>COYAIMA</t>
  </si>
  <si>
    <t>CARTAGO</t>
  </si>
  <si>
    <t>APARTADO</t>
  </si>
  <si>
    <t>EL GUAMO</t>
  </si>
  <si>
    <t>CAMPOHERMOSO</t>
  </si>
  <si>
    <t>NEIRA</t>
  </si>
  <si>
    <t>SOLANO</t>
  </si>
  <si>
    <t>SACAMA</t>
  </si>
  <si>
    <t>GUAPI</t>
  </si>
  <si>
    <t>LA GLORIA</t>
  </si>
  <si>
    <t>EL LITORAL DEL SAN JUAN</t>
  </si>
  <si>
    <t>MONTELIBANO</t>
  </si>
  <si>
    <t>CARMEN DE CARUPA</t>
  </si>
  <si>
    <t>HOBO</t>
  </si>
  <si>
    <t>URUMITA</t>
  </si>
  <si>
    <t>NUEVA GRANADA</t>
  </si>
  <si>
    <t>MAPIRIPAN</t>
  </si>
  <si>
    <t>EL TARRA</t>
  </si>
  <si>
    <t>CUMBAL</t>
  </si>
  <si>
    <t>SANTUARIO</t>
  </si>
  <si>
    <t>CEPITA</t>
  </si>
  <si>
    <t>MORROA</t>
  </si>
  <si>
    <t>CUNDAY</t>
  </si>
  <si>
    <t>DAGUA</t>
  </si>
  <si>
    <t>ARBOLETES</t>
  </si>
  <si>
    <t>REPELON</t>
  </si>
  <si>
    <t>EL PEÑON</t>
  </si>
  <si>
    <t>CERINZA</t>
  </si>
  <si>
    <t>NORCASIA</t>
  </si>
  <si>
    <t>SOLITA</t>
  </si>
  <si>
    <t>SAN LUIS DE PALENQUE</t>
  </si>
  <si>
    <t>INZA</t>
  </si>
  <si>
    <t>LA JAGUA DE IBIRICO</t>
  </si>
  <si>
    <t>ISTMINA</t>
  </si>
  <si>
    <t>MOÑITOS</t>
  </si>
  <si>
    <t>CHAGUANI</t>
  </si>
  <si>
    <t>IQUIRA</t>
  </si>
  <si>
    <t>VILLANUEVA</t>
  </si>
  <si>
    <t>PEDRAZA</t>
  </si>
  <si>
    <t>MESETAS</t>
  </si>
  <si>
    <t>EL ZULIA</t>
  </si>
  <si>
    <t>CUMBITARA</t>
  </si>
  <si>
    <t>CERRITO</t>
  </si>
  <si>
    <t>OVEJAS</t>
  </si>
  <si>
    <t>DOLORES</t>
  </si>
  <si>
    <t>EL AGUILA</t>
  </si>
  <si>
    <t>SABANAGRANDE</t>
  </si>
  <si>
    <t>HATILLO DE LOBA</t>
  </si>
  <si>
    <t>CHINAVITA</t>
  </si>
  <si>
    <t>PACORA</t>
  </si>
  <si>
    <t>VALPARAISO</t>
  </si>
  <si>
    <t>TAMARA</t>
  </si>
  <si>
    <t>JAMBALO</t>
  </si>
  <si>
    <t>JURADO</t>
  </si>
  <si>
    <t>PLANETA RICA</t>
  </si>
  <si>
    <t>CHIA</t>
  </si>
  <si>
    <t>ISNOS</t>
  </si>
  <si>
    <t>PIJIÑO DEL CARMEN</t>
  </si>
  <si>
    <t>LA MACARENA</t>
  </si>
  <si>
    <t>GRAMALOTE</t>
  </si>
  <si>
    <t>CHACHAGsI</t>
  </si>
  <si>
    <t>CHARALA</t>
  </si>
  <si>
    <t>PALMITO</t>
  </si>
  <si>
    <t>ESPINAL</t>
  </si>
  <si>
    <t>EL CAIRO</t>
  </si>
  <si>
    <t>MAGANGUE</t>
  </si>
  <si>
    <t>CHIQUINQUIRA</t>
  </si>
  <si>
    <t>PALESTINA</t>
  </si>
  <si>
    <t>TAURAMENA</t>
  </si>
  <si>
    <t>LA SIERRA</t>
  </si>
  <si>
    <t>PAILITAS</t>
  </si>
  <si>
    <t>LLORO</t>
  </si>
  <si>
    <t>PUEBLO NUEVO</t>
  </si>
  <si>
    <t>CHIPAQUE</t>
  </si>
  <si>
    <t>LA ARGENTINA</t>
  </si>
  <si>
    <t>PIVIJAY</t>
  </si>
  <si>
    <t>URIBE</t>
  </si>
  <si>
    <t>HACARI</t>
  </si>
  <si>
    <t>EL CHARCO</t>
  </si>
  <si>
    <t>CHARTA</t>
  </si>
  <si>
    <t>SAMPUES</t>
  </si>
  <si>
    <t>FALAN</t>
  </si>
  <si>
    <t>EL CERRITO</t>
  </si>
  <si>
    <t>SANTA LUCIA</t>
  </si>
  <si>
    <t>MAHATES</t>
  </si>
  <si>
    <t>CHISCAS</t>
  </si>
  <si>
    <t>PENSILVANIA</t>
  </si>
  <si>
    <t>TRINIDAD</t>
  </si>
  <si>
    <t>LA VEGA</t>
  </si>
  <si>
    <t>PELAYA</t>
  </si>
  <si>
    <t>MEDIO ATRATO</t>
  </si>
  <si>
    <t>PUERTO ESCONDIDO</t>
  </si>
  <si>
    <t>CHOACHI</t>
  </si>
  <si>
    <t>LA PLATA</t>
  </si>
  <si>
    <t>PLATO</t>
  </si>
  <si>
    <t>LEJANIAS</t>
  </si>
  <si>
    <t>HERRAN</t>
  </si>
  <si>
    <t>EL PEÑOL</t>
  </si>
  <si>
    <t>SAN BENITO ABAD</t>
  </si>
  <si>
    <t>FLANDES</t>
  </si>
  <si>
    <t>EL DOVIO</t>
  </si>
  <si>
    <t>BELMIRA</t>
  </si>
  <si>
    <t>SANTO TOMAS</t>
  </si>
  <si>
    <t>MARGARITA</t>
  </si>
  <si>
    <t>CHITA</t>
  </si>
  <si>
    <t>RIOSUCIO</t>
  </si>
  <si>
    <t>LOPEZ</t>
  </si>
  <si>
    <t>PUEBLO BELLO</t>
  </si>
  <si>
    <t>MEDIO BAUDO</t>
  </si>
  <si>
    <t>PUERTO LIBERTADOR</t>
  </si>
  <si>
    <t>CHOCONTA</t>
  </si>
  <si>
    <t>NATAGA</t>
  </si>
  <si>
    <t>PUEBLOVIEJO</t>
  </si>
  <si>
    <t>PUERTO CONCORDIA</t>
  </si>
  <si>
    <t>LABATECA</t>
  </si>
  <si>
    <t>EL ROSARIO</t>
  </si>
  <si>
    <t>CHIPATA</t>
  </si>
  <si>
    <t>SAN JUAN DE BETULIA</t>
  </si>
  <si>
    <t>FRESNO</t>
  </si>
  <si>
    <t>FLORIDA</t>
  </si>
  <si>
    <t>BELLO</t>
  </si>
  <si>
    <t>SOLEDAD</t>
  </si>
  <si>
    <t>MARIA LA BAJA</t>
  </si>
  <si>
    <t>CHITARAQUE</t>
  </si>
  <si>
    <t>MERCADERES</t>
  </si>
  <si>
    <t>RIO DE ORO</t>
  </si>
  <si>
    <t>MEDIO SAN JUAN</t>
  </si>
  <si>
    <t>PURISIMA</t>
  </si>
  <si>
    <t>COGUA</t>
  </si>
  <si>
    <t>OPORAPA</t>
  </si>
  <si>
    <t>REMOLINO</t>
  </si>
  <si>
    <t>PUERTO GAITAN</t>
  </si>
  <si>
    <t>LA ESPERANZA</t>
  </si>
  <si>
    <t>EL TABLON DE GOMEZ</t>
  </si>
  <si>
    <t>CIMITARRA</t>
  </si>
  <si>
    <t>SAN MARCOS</t>
  </si>
  <si>
    <t>GUAMO</t>
  </si>
  <si>
    <t>GINEBRA</t>
  </si>
  <si>
    <t>BETANIA</t>
  </si>
  <si>
    <t>SUAN</t>
  </si>
  <si>
    <t>MONTECRISTO</t>
  </si>
  <si>
    <t>CHIVATA</t>
  </si>
  <si>
    <t>SALAMINA</t>
  </si>
  <si>
    <t>MIRANDA</t>
  </si>
  <si>
    <t>LA PAZ</t>
  </si>
  <si>
    <t>NOVITA</t>
  </si>
  <si>
    <t>SAHAGUN</t>
  </si>
  <si>
    <t>COTA</t>
  </si>
  <si>
    <t>PAICOL</t>
  </si>
  <si>
    <t>SABANAS DE SAN ANGEL</t>
  </si>
  <si>
    <t>PUERTO LOPEZ</t>
  </si>
  <si>
    <t>LA PLAYA</t>
  </si>
  <si>
    <t>CONCEPCION</t>
  </si>
  <si>
    <t>SAN ONOFRE</t>
  </si>
  <si>
    <t>HERVEO</t>
  </si>
  <si>
    <t>GUACARI</t>
  </si>
  <si>
    <t>TUBARA</t>
  </si>
  <si>
    <t>MOMPOS</t>
  </si>
  <si>
    <t>CIENEGA</t>
  </si>
  <si>
    <t>SAMANA</t>
  </si>
  <si>
    <t>MORALES</t>
  </si>
  <si>
    <t>SAN ALBERTO</t>
  </si>
  <si>
    <t>NUQUI</t>
  </si>
  <si>
    <t>SAN ANDRES SOTAVENTO</t>
  </si>
  <si>
    <t>CUCUNUBA</t>
  </si>
  <si>
    <t>PALERMO</t>
  </si>
  <si>
    <t>PUERTO LLERAS</t>
  </si>
  <si>
    <t>LOS PATIOS</t>
  </si>
  <si>
    <t>FUNES</t>
  </si>
  <si>
    <t>CONFINES</t>
  </si>
  <si>
    <t>SAN PEDRO</t>
  </si>
  <si>
    <t>HONDA</t>
  </si>
  <si>
    <t>JAMUNDI</t>
  </si>
  <si>
    <t>CIUDAD BOLIVAR</t>
  </si>
  <si>
    <t>USIACURI</t>
  </si>
  <si>
    <t>NOROSI</t>
  </si>
  <si>
    <t>COMBITA</t>
  </si>
  <si>
    <t>SAN JOSE</t>
  </si>
  <si>
    <t>PADILLA</t>
  </si>
  <si>
    <t>SAN DIEGO</t>
  </si>
  <si>
    <t>RIO IRO</t>
  </si>
  <si>
    <t>SAN ANTERO</t>
  </si>
  <si>
    <t>EL COLEGIO</t>
  </si>
  <si>
    <t>SAN SEBASTIAN DE BUENAVISTA</t>
  </si>
  <si>
    <t>LOURDES</t>
  </si>
  <si>
    <t>GUACHUCAL</t>
  </si>
  <si>
    <t>CONTRATACION</t>
  </si>
  <si>
    <t>SAN LUIS DE SINCE</t>
  </si>
  <si>
    <t>ICONONZO</t>
  </si>
  <si>
    <t>LA CUMBRE</t>
  </si>
  <si>
    <t>COPER</t>
  </si>
  <si>
    <t>SUPIA</t>
  </si>
  <si>
    <t>PAEZ</t>
  </si>
  <si>
    <t>SAN MARTIN</t>
  </si>
  <si>
    <t>RIO QUITO</t>
  </si>
  <si>
    <t>SAN BERNARDO DEL VIENTO</t>
  </si>
  <si>
    <t>PITAL</t>
  </si>
  <si>
    <t>SAN ZENON</t>
  </si>
  <si>
    <t>RESTREPO</t>
  </si>
  <si>
    <t>MUTISCUA</t>
  </si>
  <si>
    <t>GUAITARILLA</t>
  </si>
  <si>
    <t>COROMORO</t>
  </si>
  <si>
    <t>LERIDA</t>
  </si>
  <si>
    <t>BURITICA</t>
  </si>
  <si>
    <t>PINILLOS</t>
  </si>
  <si>
    <t>CORRALES</t>
  </si>
  <si>
    <t>VICTORIA</t>
  </si>
  <si>
    <t>PATIA</t>
  </si>
  <si>
    <t>TAMALAMEQUE</t>
  </si>
  <si>
    <t>SAN CARLOS</t>
  </si>
  <si>
    <t>EL ROSAL</t>
  </si>
  <si>
    <t>PITALITO</t>
  </si>
  <si>
    <t>SANTA ANA</t>
  </si>
  <si>
    <t>SAN CARLOS DE GUAROA</t>
  </si>
  <si>
    <t>OCAÑA</t>
  </si>
  <si>
    <t>GUALMATAN</t>
  </si>
  <si>
    <t>CURITI</t>
  </si>
  <si>
    <t>SANTIAGO DE TOLU</t>
  </si>
  <si>
    <t>LIBANO</t>
  </si>
  <si>
    <t>CACERES</t>
  </si>
  <si>
    <t>REGIDOR</t>
  </si>
  <si>
    <t>COVARACHIA</t>
  </si>
  <si>
    <t>VILLAMARIA</t>
  </si>
  <si>
    <t>PIAMONTE</t>
  </si>
  <si>
    <t>SAN JOSE DEL PALMAR</t>
  </si>
  <si>
    <t>SAN PELAYO</t>
  </si>
  <si>
    <t>FACATATIVA</t>
  </si>
  <si>
    <t>RIVERA</t>
  </si>
  <si>
    <t>SANTA BARBARA DE PINTO</t>
  </si>
  <si>
    <t>SAN JUAN DE ARAMA</t>
  </si>
  <si>
    <t>PAMPLONA</t>
  </si>
  <si>
    <t>ILES</t>
  </si>
  <si>
    <t>EL CARMEN DE CHUCURI</t>
  </si>
  <si>
    <t>TOLU VIEJO</t>
  </si>
  <si>
    <t>MARIQUITA</t>
  </si>
  <si>
    <t>OBANDO</t>
  </si>
  <si>
    <t>CAICEDO</t>
  </si>
  <si>
    <t>RIO VIEJO</t>
  </si>
  <si>
    <t>CUBARA</t>
  </si>
  <si>
    <t>VITERBO</t>
  </si>
  <si>
    <t>PIENDAMO</t>
  </si>
  <si>
    <t>SIPI</t>
  </si>
  <si>
    <t>TIERRALTA</t>
  </si>
  <si>
    <t>FOMEQUE</t>
  </si>
  <si>
    <t>SALADOBLANCO</t>
  </si>
  <si>
    <t>SITIONUEVO</t>
  </si>
  <si>
    <t>SAN JUANITO</t>
  </si>
  <si>
    <t>PAMPLONITA</t>
  </si>
  <si>
    <t>IMUES</t>
  </si>
  <si>
    <t>EL GUACAMAYO</t>
  </si>
  <si>
    <t>MELGAR</t>
  </si>
  <si>
    <t>PALMIRA</t>
  </si>
  <si>
    <t>SAN CRISTOBAL</t>
  </si>
  <si>
    <t>CUCAITA</t>
  </si>
  <si>
    <t>PUERTO TEJADA</t>
  </si>
  <si>
    <t>TADO</t>
  </si>
  <si>
    <t>VALENCIA</t>
  </si>
  <si>
    <t>FOSCA</t>
  </si>
  <si>
    <t>SAN AGUSTIN</t>
  </si>
  <si>
    <t>TENERIFE</t>
  </si>
  <si>
    <t>IPIALES</t>
  </si>
  <si>
    <t>MURILLO</t>
  </si>
  <si>
    <t>PRADERA</t>
  </si>
  <si>
    <t>CAMPAMENTO</t>
  </si>
  <si>
    <t>SAN ESTANISLAO</t>
  </si>
  <si>
    <t>CUITIVA</t>
  </si>
  <si>
    <t>PURACE</t>
  </si>
  <si>
    <t>UNGUIA</t>
  </si>
  <si>
    <t>FUNZA</t>
  </si>
  <si>
    <t>SANTA MARIA</t>
  </si>
  <si>
    <t>ZAPAYAN</t>
  </si>
  <si>
    <t>VISTAHERMOSA</t>
  </si>
  <si>
    <t>RAGONVALIA</t>
  </si>
  <si>
    <t>LA CRUZ</t>
  </si>
  <si>
    <t>EL PLAYON</t>
  </si>
  <si>
    <t>NATAGAIMA</t>
  </si>
  <si>
    <t>CAÑASGORDAS</t>
  </si>
  <si>
    <t>SAN FERNANDO</t>
  </si>
  <si>
    <t>CHIQUIZA</t>
  </si>
  <si>
    <t>ROSAS</t>
  </si>
  <si>
    <t>UNION PANAMERICANA</t>
  </si>
  <si>
    <t>FUQUENE</t>
  </si>
  <si>
    <t>SUAZA</t>
  </si>
  <si>
    <t>SALAZAR</t>
  </si>
  <si>
    <t>LA FLORIDA</t>
  </si>
  <si>
    <t>ENCINO</t>
  </si>
  <si>
    <t>ORTEGA</t>
  </si>
  <si>
    <t>RIOFRIO</t>
  </si>
  <si>
    <t>CARACOLI</t>
  </si>
  <si>
    <t>SAN JACINTO</t>
  </si>
  <si>
    <t>CHIVOR</t>
  </si>
  <si>
    <t>SAN SEBASTIAN</t>
  </si>
  <si>
    <t>FUSAGASUGA</t>
  </si>
  <si>
    <t>TARQUI</t>
  </si>
  <si>
    <t>SAN CALIXTO</t>
  </si>
  <si>
    <t>LA LLANADA</t>
  </si>
  <si>
    <t>ENCISO</t>
  </si>
  <si>
    <t>PALOCABILDO</t>
  </si>
  <si>
    <t>ROLDANILLO</t>
  </si>
  <si>
    <t>CARAMANTA</t>
  </si>
  <si>
    <t>SAN JACINTO DEL CAUCA</t>
  </si>
  <si>
    <t>DUITAMA</t>
  </si>
  <si>
    <t>SANTANDER DE QUILICHAO</t>
  </si>
  <si>
    <t>GACHALA</t>
  </si>
  <si>
    <t>TESALIA</t>
  </si>
  <si>
    <t>SAN CAYETANO</t>
  </si>
  <si>
    <t>LA TOLA</t>
  </si>
  <si>
    <t>FLORIAN</t>
  </si>
  <si>
    <t>PIEDRAS</t>
  </si>
  <si>
    <t>CAREPA</t>
  </si>
  <si>
    <t>SAN JUAN NEPOMUCENO</t>
  </si>
  <si>
    <t>EL COCUY</t>
  </si>
  <si>
    <t>SANTA ROSA</t>
  </si>
  <si>
    <t>GACHANCIPA</t>
  </si>
  <si>
    <t>TELLO</t>
  </si>
  <si>
    <t>FLORIDABLANCA</t>
  </si>
  <si>
    <t>PLANADAS</t>
  </si>
  <si>
    <t>SEVILLA</t>
  </si>
  <si>
    <t>EL CARMEN DE VIBORAL</t>
  </si>
  <si>
    <t>SAN MARTIN DE LOBA</t>
  </si>
  <si>
    <t>EL ESPINO</t>
  </si>
  <si>
    <t>SILVIA</t>
  </si>
  <si>
    <t>GACHETA</t>
  </si>
  <si>
    <t>TERUEL</t>
  </si>
  <si>
    <t>SARDINATA</t>
  </si>
  <si>
    <t>LEIVA</t>
  </si>
  <si>
    <t>GALAN</t>
  </si>
  <si>
    <t>PRADO</t>
  </si>
  <si>
    <t>TORO</t>
  </si>
  <si>
    <t>CAROLINA</t>
  </si>
  <si>
    <t>SAN PABLO</t>
  </si>
  <si>
    <t>FIRAVITOBA</t>
  </si>
  <si>
    <t>SOTARA</t>
  </si>
  <si>
    <t>GAMA</t>
  </si>
  <si>
    <t>TIMANA</t>
  </si>
  <si>
    <t>SILOS</t>
  </si>
  <si>
    <t>LINARES</t>
  </si>
  <si>
    <t>GAMBITA</t>
  </si>
  <si>
    <t>PURIFICACION</t>
  </si>
  <si>
    <t>TRUJILLO</t>
  </si>
  <si>
    <t>CAUCASIA</t>
  </si>
  <si>
    <t>SANTA CATALINA</t>
  </si>
  <si>
    <t>FLORESTA</t>
  </si>
  <si>
    <t>SUAREZ</t>
  </si>
  <si>
    <t>GIRARDOT</t>
  </si>
  <si>
    <t>VILLAVIEJA</t>
  </si>
  <si>
    <t>TEORAMA</t>
  </si>
  <si>
    <t>LOS ANDES</t>
  </si>
  <si>
    <t>GIRON</t>
  </si>
  <si>
    <t>RIOBLANCO</t>
  </si>
  <si>
    <t>TULUA</t>
  </si>
  <si>
    <t>CHIGORODO</t>
  </si>
  <si>
    <t>GACHANTIVA</t>
  </si>
  <si>
    <t>YAGUARA</t>
  </si>
  <si>
    <t>TIBU</t>
  </si>
  <si>
    <t>MAGsI</t>
  </si>
  <si>
    <t>GUACA</t>
  </si>
  <si>
    <t>RONCESVALLES</t>
  </si>
  <si>
    <t>ULLOA</t>
  </si>
  <si>
    <t>CISNEROS</t>
  </si>
  <si>
    <t>SANTA ROSA DEL SUR</t>
  </si>
  <si>
    <t>GAMEZA</t>
  </si>
  <si>
    <t>TIMBIO</t>
  </si>
  <si>
    <t>GUACHETA</t>
  </si>
  <si>
    <t>TOLEDO</t>
  </si>
  <si>
    <t>MALLAMA</t>
  </si>
  <si>
    <t>ROVIRA</t>
  </si>
  <si>
    <t>VERSALLES</t>
  </si>
  <si>
    <t>COCORNA</t>
  </si>
  <si>
    <t>SIMITI</t>
  </si>
  <si>
    <t>GARAGOA</t>
  </si>
  <si>
    <t>TIMBIQUI</t>
  </si>
  <si>
    <t>GUADUAS</t>
  </si>
  <si>
    <t>VILLA CARO</t>
  </si>
  <si>
    <t>MOSQUERA</t>
  </si>
  <si>
    <t>GUAPOTA</t>
  </si>
  <si>
    <t>SALDAÑA</t>
  </si>
  <si>
    <t>VIJES</t>
  </si>
  <si>
    <t>SOPLAVIENTO</t>
  </si>
  <si>
    <t>GUACAMAYAS</t>
  </si>
  <si>
    <t>TORIBIO</t>
  </si>
  <si>
    <t>GUASCA</t>
  </si>
  <si>
    <t>VILLA DEL ROSARIO</t>
  </si>
  <si>
    <t>GUAVATA</t>
  </si>
  <si>
    <t>SAN ANTONIO</t>
  </si>
  <si>
    <t>YOTOCO</t>
  </si>
  <si>
    <t>TALAIGUA NUEVO</t>
  </si>
  <si>
    <t>GUATEQUE</t>
  </si>
  <si>
    <t>TOTORO</t>
  </si>
  <si>
    <t>GUATAQUI</t>
  </si>
  <si>
    <t>OLAYA HERRERA</t>
  </si>
  <si>
    <t>GsEPSA</t>
  </si>
  <si>
    <t>SAN LUIS</t>
  </si>
  <si>
    <t>YUMBO</t>
  </si>
  <si>
    <t>COPACABANA</t>
  </si>
  <si>
    <t>TIQUISIO</t>
  </si>
  <si>
    <t>GUAYATA</t>
  </si>
  <si>
    <t>VILLA RICA</t>
  </si>
  <si>
    <t>GUATAVITA</t>
  </si>
  <si>
    <t>OSPINA</t>
  </si>
  <si>
    <t>HATO</t>
  </si>
  <si>
    <t>SANTA ISABEL</t>
  </si>
  <si>
    <t>ZARZAL</t>
  </si>
  <si>
    <t>DABEIBA</t>
  </si>
  <si>
    <t>TURBACO</t>
  </si>
  <si>
    <t>GsICAN</t>
  </si>
  <si>
    <t>GUAYABAL DE SIQUIMA</t>
  </si>
  <si>
    <t>FRANCISCO PIZARRO</t>
  </si>
  <si>
    <t>JESUS MARIA</t>
  </si>
  <si>
    <t>DON MATIAS</t>
  </si>
  <si>
    <t>TURBANA</t>
  </si>
  <si>
    <t>IZA</t>
  </si>
  <si>
    <t>GUAYABETAL</t>
  </si>
  <si>
    <t>POLICARPA</t>
  </si>
  <si>
    <t>JORDAN</t>
  </si>
  <si>
    <t>VALLE DE SAN JUAN</t>
  </si>
  <si>
    <t>EBEJICO</t>
  </si>
  <si>
    <t>JENESANO</t>
  </si>
  <si>
    <t>GUTIERREZ</t>
  </si>
  <si>
    <t>POTOSI</t>
  </si>
  <si>
    <t>LA BELLEZA</t>
  </si>
  <si>
    <t>VENADILLO</t>
  </si>
  <si>
    <t>EL BAGRE</t>
  </si>
  <si>
    <t>ZAMBRANO</t>
  </si>
  <si>
    <t>JERICO</t>
  </si>
  <si>
    <t>JERUSALEN</t>
  </si>
  <si>
    <t>LANDAZURI</t>
  </si>
  <si>
    <t>VILLAHERMOSA</t>
  </si>
  <si>
    <t>ENTRERRIOS</t>
  </si>
  <si>
    <t>LABRANZAGRANDE</t>
  </si>
  <si>
    <t>JUNIN</t>
  </si>
  <si>
    <t>PUERRES</t>
  </si>
  <si>
    <t>VILLARRICA</t>
  </si>
  <si>
    <t>ENVIGADO</t>
  </si>
  <si>
    <t>LA CAPILLA</t>
  </si>
  <si>
    <t>LA CALERA</t>
  </si>
  <si>
    <t>PUPIALES</t>
  </si>
  <si>
    <t>LEBRIJA</t>
  </si>
  <si>
    <t>FREDONIA</t>
  </si>
  <si>
    <t>LA MESA</t>
  </si>
  <si>
    <t>RICAURTE</t>
  </si>
  <si>
    <t>LOS SANTOS</t>
  </si>
  <si>
    <t>FRONTINO</t>
  </si>
  <si>
    <t>LA UVITA</t>
  </si>
  <si>
    <t>LA PALMA</t>
  </si>
  <si>
    <t>ROBERTO PAYAN</t>
  </si>
  <si>
    <t>MACARAVITA</t>
  </si>
  <si>
    <t>GIRALDO</t>
  </si>
  <si>
    <t>VILLA DE LEYVA</t>
  </si>
  <si>
    <t>LA PEÑA</t>
  </si>
  <si>
    <t>SAMANIEGO</t>
  </si>
  <si>
    <t>MALAGA</t>
  </si>
  <si>
    <t>GIRARDOTA</t>
  </si>
  <si>
    <t>MACANAL</t>
  </si>
  <si>
    <t>SANDONA</t>
  </si>
  <si>
    <t>MATANZA</t>
  </si>
  <si>
    <t>GOMEZ PLATA</t>
  </si>
  <si>
    <t>MARIPI</t>
  </si>
  <si>
    <t>LENGUAZAQUE</t>
  </si>
  <si>
    <t>SAN BERNARDO</t>
  </si>
  <si>
    <t>MOGOTES</t>
  </si>
  <si>
    <t>MACHETA</t>
  </si>
  <si>
    <t>SAN LORENZO</t>
  </si>
  <si>
    <t>MOLAGAVITA</t>
  </si>
  <si>
    <t>MONGUA</t>
  </si>
  <si>
    <t>MADRID</t>
  </si>
  <si>
    <t>OCAMONTE</t>
  </si>
  <si>
    <t>GUARNE</t>
  </si>
  <si>
    <t>MONGUI</t>
  </si>
  <si>
    <t>MANTA</t>
  </si>
  <si>
    <t>SAN PEDRO DE CARTAGO</t>
  </si>
  <si>
    <t>OIBA</t>
  </si>
  <si>
    <t>GUATAPE</t>
  </si>
  <si>
    <t>MONIQUIRA</t>
  </si>
  <si>
    <t>MEDINA</t>
  </si>
  <si>
    <t>SANTA BARBARA</t>
  </si>
  <si>
    <t>ONZAGA</t>
  </si>
  <si>
    <t>HELICONIA</t>
  </si>
  <si>
    <t>MOTAVITA</t>
  </si>
  <si>
    <t>SANTACRUZ</t>
  </si>
  <si>
    <t>PALMAR</t>
  </si>
  <si>
    <t>HISPANIA</t>
  </si>
  <si>
    <t>MUZO</t>
  </si>
  <si>
    <t>SAPUYES</t>
  </si>
  <si>
    <t>PALMAS DEL SOCORRO</t>
  </si>
  <si>
    <t>ITAGUI</t>
  </si>
  <si>
    <t>NOBSA</t>
  </si>
  <si>
    <t>NEMOCON</t>
  </si>
  <si>
    <t>TAMINANGO</t>
  </si>
  <si>
    <t>PARAMO</t>
  </si>
  <si>
    <t>ITUANGO</t>
  </si>
  <si>
    <t>NUEVO COLON</t>
  </si>
  <si>
    <t>NILO</t>
  </si>
  <si>
    <t>TANGUA</t>
  </si>
  <si>
    <t>PIEDECUESTA</t>
  </si>
  <si>
    <t>JARDIN</t>
  </si>
  <si>
    <t>OICATA</t>
  </si>
  <si>
    <t>NIMAIMA</t>
  </si>
  <si>
    <t>SAN ANDRES DE TUMACO</t>
  </si>
  <si>
    <t>PINCHOTE</t>
  </si>
  <si>
    <t>OTANCHE</t>
  </si>
  <si>
    <t>NOCAIMA</t>
  </si>
  <si>
    <t>TUQUERRES</t>
  </si>
  <si>
    <t>PUENTE NACIONAL</t>
  </si>
  <si>
    <t>LA CEJA</t>
  </si>
  <si>
    <t>PACHAVITA</t>
  </si>
  <si>
    <t>VENECIA</t>
  </si>
  <si>
    <t>YACUANQUER</t>
  </si>
  <si>
    <t>PUERTO PARRA</t>
  </si>
  <si>
    <t>LA ESTRELLA</t>
  </si>
  <si>
    <t>PACHO</t>
  </si>
  <si>
    <t>PUERTO WILCHES</t>
  </si>
  <si>
    <t>LA PINTADA</t>
  </si>
  <si>
    <t>PAIPA</t>
  </si>
  <si>
    <t>PAIME</t>
  </si>
  <si>
    <t>RIONEGRO</t>
  </si>
  <si>
    <t>PAJARITO</t>
  </si>
  <si>
    <t>PANDI</t>
  </si>
  <si>
    <t>SABANA DE TORRES</t>
  </si>
  <si>
    <t>LIBORINA</t>
  </si>
  <si>
    <t>PANQUEBA</t>
  </si>
  <si>
    <t>PARATEBUENO</t>
  </si>
  <si>
    <t>MACEO</t>
  </si>
  <si>
    <t>PAUNA</t>
  </si>
  <si>
    <t>PASCA</t>
  </si>
  <si>
    <t>SAN BENITO</t>
  </si>
  <si>
    <t>MARINILLA</t>
  </si>
  <si>
    <t>PAYA</t>
  </si>
  <si>
    <t>PUERTO SALGAR</t>
  </si>
  <si>
    <t>SAN GIL</t>
  </si>
  <si>
    <t>MONTEBELLO</t>
  </si>
  <si>
    <t>PAZ DE RIO</t>
  </si>
  <si>
    <t>PULI</t>
  </si>
  <si>
    <t>SAN JOAQUIN</t>
  </si>
  <si>
    <t>MURINDO</t>
  </si>
  <si>
    <t>PESCA</t>
  </si>
  <si>
    <t>QUEBRADANEGRA</t>
  </si>
  <si>
    <t>SAN JOSE DE MIRANDA</t>
  </si>
  <si>
    <t>MUTATA</t>
  </si>
  <si>
    <t>PISBA</t>
  </si>
  <si>
    <t>QUETAME</t>
  </si>
  <si>
    <t>PUERTO BOYACA</t>
  </si>
  <si>
    <t>QUIPILE</t>
  </si>
  <si>
    <t>SAN VICENTE DE CHUCURI</t>
  </si>
  <si>
    <t>NECOCLI</t>
  </si>
  <si>
    <t>QUIPAMA</t>
  </si>
  <si>
    <t>APULO</t>
  </si>
  <si>
    <t>NECHI</t>
  </si>
  <si>
    <t>RAMIRIQUI</t>
  </si>
  <si>
    <t>SANTA HELENA DEL OPON</t>
  </si>
  <si>
    <t>OLAYA</t>
  </si>
  <si>
    <t>RAQUIRA</t>
  </si>
  <si>
    <t>SAN ANTONIO DEL TEQUENDAMA</t>
  </si>
  <si>
    <t>SIMACOTA</t>
  </si>
  <si>
    <t>PEÐOL</t>
  </si>
  <si>
    <t>RONDON</t>
  </si>
  <si>
    <t>SOCORRO</t>
  </si>
  <si>
    <t>PEQUE</t>
  </si>
  <si>
    <t>SABOYA</t>
  </si>
  <si>
    <t>SUAITA</t>
  </si>
  <si>
    <t>PUEBLORRICO</t>
  </si>
  <si>
    <t>SACHICA</t>
  </si>
  <si>
    <t>PUERTO BERRIO</t>
  </si>
  <si>
    <t>SAMACA</t>
  </si>
  <si>
    <t>SAN JUAN DE RIO SECO</t>
  </si>
  <si>
    <t>SURATA</t>
  </si>
  <si>
    <t>PUERTO NARE</t>
  </si>
  <si>
    <t>SAN EDUARDO</t>
  </si>
  <si>
    <t>SASAIMA</t>
  </si>
  <si>
    <t>TONA</t>
  </si>
  <si>
    <t>PUERTO TRIUNFO</t>
  </si>
  <si>
    <t>SAN JOSE DE PARE</t>
  </si>
  <si>
    <t>SESQUILE</t>
  </si>
  <si>
    <t>VALLE DE SAN JOSE</t>
  </si>
  <si>
    <t>REMEDIOS</t>
  </si>
  <si>
    <t>SAN LUIS DE GACENO</t>
  </si>
  <si>
    <t>SIBATE</t>
  </si>
  <si>
    <t>VELEZ</t>
  </si>
  <si>
    <t>RETIRO</t>
  </si>
  <si>
    <t>SAN MATEO</t>
  </si>
  <si>
    <t>SILVANIA</t>
  </si>
  <si>
    <t>VETAS</t>
  </si>
  <si>
    <t>SAN MIGUEL DE SEMA</t>
  </si>
  <si>
    <t>SIMIJACA</t>
  </si>
  <si>
    <t>SAN PABLO DE BORBUR</t>
  </si>
  <si>
    <t>SOACHA</t>
  </si>
  <si>
    <t>ZAPATOCA</t>
  </si>
  <si>
    <t>SABANETA</t>
  </si>
  <si>
    <t>SANTANA</t>
  </si>
  <si>
    <t>SOPO</t>
  </si>
  <si>
    <t>SALGAR</t>
  </si>
  <si>
    <t>SUBACHOQUE</t>
  </si>
  <si>
    <t>SAN ANDRES DE CUERQUIA</t>
  </si>
  <si>
    <t>SANTA ROSA DE VITERBO</t>
  </si>
  <si>
    <t>SUESCA</t>
  </si>
  <si>
    <t>SANTA SOFIA</t>
  </si>
  <si>
    <t>SUPATA</t>
  </si>
  <si>
    <t>SATIVANORTE</t>
  </si>
  <si>
    <t>SUSA</t>
  </si>
  <si>
    <t>SAN JERONIMO</t>
  </si>
  <si>
    <t>SATIVASUR</t>
  </si>
  <si>
    <t>SUTATAUSA</t>
  </si>
  <si>
    <t>SAN JOSE DE LA MONTAÑA</t>
  </si>
  <si>
    <t>SIACHOQUE</t>
  </si>
  <si>
    <t>TABIO</t>
  </si>
  <si>
    <t>SAN JUAN DE URABA</t>
  </si>
  <si>
    <t>SOATA</t>
  </si>
  <si>
    <t>TAUSA</t>
  </si>
  <si>
    <t>SOCOTA</t>
  </si>
  <si>
    <t>TENA</t>
  </si>
  <si>
    <t>SOCHA</t>
  </si>
  <si>
    <t>TENJO</t>
  </si>
  <si>
    <t>SAN PEDRO DE URABA</t>
  </si>
  <si>
    <t>SOGAMOSO</t>
  </si>
  <si>
    <t>TIBACUY</t>
  </si>
  <si>
    <t>SAN RAFAEL</t>
  </si>
  <si>
    <t>SOMONDOCO</t>
  </si>
  <si>
    <t>TIBIRITA</t>
  </si>
  <si>
    <t>SAN ROQUE</t>
  </si>
  <si>
    <t>SORA</t>
  </si>
  <si>
    <t>TOCAIMA</t>
  </si>
  <si>
    <t>SAN VICENTE</t>
  </si>
  <si>
    <t>SOTAQUIRA</t>
  </si>
  <si>
    <t>TOCANCIPA</t>
  </si>
  <si>
    <t>SORACA</t>
  </si>
  <si>
    <t>TOPAIPI</t>
  </si>
  <si>
    <t>SANTA ROSA DE OSOS</t>
  </si>
  <si>
    <t>SUSACON</t>
  </si>
  <si>
    <t>UBALA</t>
  </si>
  <si>
    <t>SANTO DOMINGO</t>
  </si>
  <si>
    <t>SUTAMARCHAN</t>
  </si>
  <si>
    <t>UBAQUE</t>
  </si>
  <si>
    <t>EL SANTUARIO</t>
  </si>
  <si>
    <t>SUTATENZA</t>
  </si>
  <si>
    <t>VILLA DE SAN DIEGO DE UBATE</t>
  </si>
  <si>
    <t>SEGOVIA</t>
  </si>
  <si>
    <t>TASCO</t>
  </si>
  <si>
    <t>UNE</t>
  </si>
  <si>
    <t>SONSON</t>
  </si>
  <si>
    <t>TENZA</t>
  </si>
  <si>
    <t>UTICA</t>
  </si>
  <si>
    <t>SOPETRAN</t>
  </si>
  <si>
    <t>TIBANA</t>
  </si>
  <si>
    <t>VERGARA</t>
  </si>
  <si>
    <t>TAMESIS</t>
  </si>
  <si>
    <t>TIBASOSA</t>
  </si>
  <si>
    <t>VIANI</t>
  </si>
  <si>
    <t>TARAZA</t>
  </si>
  <si>
    <t>TINJACA</t>
  </si>
  <si>
    <t>VILLAGOMEZ</t>
  </si>
  <si>
    <t>TARSO</t>
  </si>
  <si>
    <t>TIPACOQUE</t>
  </si>
  <si>
    <t>VILLAPINZON</t>
  </si>
  <si>
    <t>TITIRIBI</t>
  </si>
  <si>
    <t>TOCA</t>
  </si>
  <si>
    <t>VILLETA</t>
  </si>
  <si>
    <t>TOGsI</t>
  </si>
  <si>
    <t>VIOTA</t>
  </si>
  <si>
    <t>TURBO</t>
  </si>
  <si>
    <t>TOPAGA</t>
  </si>
  <si>
    <t>YACOPI</t>
  </si>
  <si>
    <t>URAMITA</t>
  </si>
  <si>
    <t>TOTA</t>
  </si>
  <si>
    <t>ZIPACON</t>
  </si>
  <si>
    <t>URRAO</t>
  </si>
  <si>
    <t>TUNUNGUA</t>
  </si>
  <si>
    <t>ZIPAQUIRA</t>
  </si>
  <si>
    <t>VALDIVIA</t>
  </si>
  <si>
    <t>TURMEQUE</t>
  </si>
  <si>
    <t>TUTA</t>
  </si>
  <si>
    <t>VEGACHI</t>
  </si>
  <si>
    <t>TUTAZA</t>
  </si>
  <si>
    <t>UMBITA</t>
  </si>
  <si>
    <t>VIGIA DEL FUERTE</t>
  </si>
  <si>
    <t>VENTAQUEMADA</t>
  </si>
  <si>
    <t>YALI</t>
  </si>
  <si>
    <t>VIRACACHA</t>
  </si>
  <si>
    <t>YARUMAL</t>
  </si>
  <si>
    <t>ZETAQUIRA</t>
  </si>
  <si>
    <t>YOLOMBO</t>
  </si>
  <si>
    <t>YONDO</t>
  </si>
  <si>
    <t>ZARAGOZA</t>
  </si>
  <si>
    <r>
      <t xml:space="preserve">Datos requeridos en caso de que la inscripción sea pagada directamente por la UTP
</t>
    </r>
    <r>
      <rPr>
        <sz val="8"/>
        <color rgb="FFFF0000"/>
        <rFont val="Calibri"/>
        <family val="2"/>
        <scheme val="minor"/>
      </rPr>
      <t>PARA TRAMITAR EL PAGO SE DEBE ADJUNTAR: COTIZACIÓN, PREFACTURA, FOLLETO.</t>
    </r>
    <r>
      <rPr>
        <sz val="8"/>
        <color theme="1"/>
        <rFont val="Calibri"/>
        <family val="2"/>
        <scheme val="minor"/>
      </rPr>
      <t xml:space="preserve">
</t>
    </r>
  </si>
  <si>
    <t>VALORES AUTORIZADOS POR EL ORDENADOR DE GASTO</t>
  </si>
  <si>
    <t>Interventor</t>
  </si>
  <si>
    <t>Director de Programa</t>
  </si>
  <si>
    <t>Supervisor</t>
  </si>
  <si>
    <t>Organizador del evento</t>
  </si>
  <si>
    <t>Invitado_Internacional</t>
  </si>
  <si>
    <t>Código Rubro o Proyecto especial</t>
  </si>
  <si>
    <t>Mayor a 60Km sin pernoctar Hasta</t>
  </si>
  <si>
    <t>Menor a 60Km sin pernoctar Hasta</t>
  </si>
  <si>
    <t>(Dólares estadunidenses) Hasta:</t>
  </si>
  <si>
    <t>2 El beneficiario se compromete a informar a  liquidación de viáticos y apoyos económicos de Gestión Financiera, si ha recibido apoyos adicionales a los otorgados en el presente documento para atender el mismo evento, esto con el fin de que se realice la revisión de los valores máximos a otorgar según Resolución de Rectoría N°1334  del 20 de abril de 2016, "Por medio de la cual se reglamenta la comisión de servicios y el reconocimiento de apoyos económicos en la Universidad Tecnológica de Pereira" y Resolución de Rectoría N° 4023 del 09 de abril de 2024 "Por medio de la cual se fijan las escalas de viaticos, apoyos económicos, gastos de movilidad y transporte en la Universidad Tecnológica de Pereira". so pena de las actuaciones administrativas que la Universidad pueda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</si>
</sst>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_);[Red]\(&quot;$&quot;\ #,##0\)"/>
    <numFmt numFmtId="165" formatCode="&quot;$&quot;\ #,##0.00_);[Red]\(&quot;$&quot;\ #,##0.00\)"/>
    <numFmt numFmtId="166" formatCode="_(&quot;$&quot;\ * #,##0.00_);_(&quot;$&quot;\ * \(#,##0.00\);_(&quot;$&quot;\ * &quot;-&quot;??_);_(@_)"/>
    <numFmt numFmtId="167" formatCode="_(* #,##0.00_);_(* \(#,##0.00\);_(* &quot;-&quot;??_);_(@_)"/>
    <numFmt numFmtId="168" formatCode="[$-240A]d&quot; de &quot;mmmm&quot; de &quot;yyyy;@"/>
    <numFmt numFmtId="169" formatCode="[$$-240A]\ #,##0"/>
  </numFmts>
  <fonts count="60" x14ac:knownFonts="1">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b/>
      <sz val="14"/>
      <name val="Calibri"/>
      <family val="2"/>
      <scheme val="minor"/>
    </font>
    <font>
      <sz val="11"/>
      <name val="Calibri"/>
      <family val="2"/>
      <scheme val="minor"/>
    </font>
    <font>
      <b/>
      <sz val="10"/>
      <name val="Calibri"/>
      <family val="2"/>
      <scheme val="minor"/>
    </font>
    <font>
      <b/>
      <sz val="11"/>
      <color indexed="8"/>
      <name val="Calibri"/>
      <family val="2"/>
      <scheme val="minor"/>
    </font>
    <font>
      <sz val="11"/>
      <color indexed="8"/>
      <name val="Calibri"/>
      <family val="2"/>
      <scheme val="minor"/>
    </font>
    <font>
      <b/>
      <sz val="9"/>
      <name val="Calibri"/>
      <family val="2"/>
      <scheme val="minor"/>
    </font>
    <font>
      <sz val="9"/>
      <name val="Calibri"/>
      <family val="2"/>
      <scheme val="minor"/>
    </font>
    <font>
      <sz val="10"/>
      <color theme="1"/>
      <name val="Calibri"/>
      <family val="2"/>
      <scheme val="minor"/>
    </font>
    <font>
      <sz val="7"/>
      <name val="Calibri"/>
      <family val="2"/>
      <scheme val="minor"/>
    </font>
    <font>
      <b/>
      <sz val="9"/>
      <color indexed="81"/>
      <name val="Tahoma"/>
      <family val="2"/>
    </font>
    <font>
      <sz val="9"/>
      <color indexed="81"/>
      <name val="Tahoma"/>
      <family val="2"/>
    </font>
    <font>
      <sz val="11"/>
      <color theme="1"/>
      <name val="Calibri"/>
      <family val="2"/>
      <scheme val="minor"/>
    </font>
    <font>
      <b/>
      <sz val="10"/>
      <color indexed="8"/>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rgb="FF365F91"/>
      <name val="Calibri"/>
      <family val="2"/>
    </font>
    <font>
      <sz val="12"/>
      <color rgb="FF365F91"/>
      <name val="Calibri"/>
      <family val="2"/>
    </font>
    <font>
      <b/>
      <sz val="9"/>
      <color theme="1"/>
      <name val="Calibri"/>
      <family val="2"/>
      <scheme val="minor"/>
    </font>
    <font>
      <b/>
      <sz val="8"/>
      <name val="Calibri"/>
      <family val="2"/>
      <scheme val="minor"/>
    </font>
    <font>
      <b/>
      <sz val="9"/>
      <color indexed="8"/>
      <name val="Calibri"/>
      <family val="2"/>
      <scheme val="minor"/>
    </font>
    <font>
      <u/>
      <sz val="11"/>
      <color theme="10"/>
      <name val="Calibri"/>
      <family val="2"/>
      <scheme val="minor"/>
    </font>
    <font>
      <sz val="11"/>
      <color rgb="FF000000"/>
      <name val="Calibri"/>
      <family val="2"/>
      <scheme val="minor"/>
    </font>
    <font>
      <sz val="9"/>
      <color rgb="FF333333"/>
      <name val="Calibri"/>
      <family val="2"/>
      <scheme val="minor"/>
    </font>
    <font>
      <sz val="8"/>
      <color rgb="FFFF0000"/>
      <name val="Calibri"/>
      <family val="2"/>
      <scheme val="minor"/>
    </font>
    <font>
      <b/>
      <sz val="16"/>
      <name val="Calibri"/>
      <family val="2"/>
      <scheme val="minor"/>
    </font>
    <font>
      <b/>
      <sz val="20"/>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b/>
      <sz val="8"/>
      <color theme="1"/>
      <name val="Calibri"/>
      <family val="2"/>
      <scheme val="minor"/>
    </font>
    <font>
      <sz val="12"/>
      <color rgb="FF351C75"/>
      <name val="Arial"/>
      <family val="2"/>
    </font>
    <font>
      <b/>
      <sz val="12"/>
      <color rgb="FFFF0000"/>
      <name val="Calibri"/>
      <family val="2"/>
      <scheme val="minor"/>
    </font>
    <font>
      <b/>
      <sz val="12"/>
      <name val="Calibri"/>
      <family val="2"/>
      <scheme val="minor"/>
    </font>
    <font>
      <b/>
      <sz val="8"/>
      <color indexed="81"/>
      <name val="Tahoma"/>
      <family val="2"/>
    </font>
    <font>
      <sz val="8"/>
      <color indexed="81"/>
      <name val="Tahoma"/>
      <family val="2"/>
    </font>
    <font>
      <sz val="8"/>
      <color indexed="8"/>
      <name val="Calibri"/>
      <family val="2"/>
      <scheme val="minor"/>
    </font>
    <font>
      <sz val="11"/>
      <color rgb="FFFF0000"/>
      <name val="Calibri"/>
      <family val="2"/>
      <scheme val="minor"/>
    </font>
    <font>
      <b/>
      <sz val="8"/>
      <color indexed="8"/>
      <name val="Calibri"/>
      <family val="2"/>
      <scheme val="minor"/>
    </font>
    <font>
      <b/>
      <sz val="11"/>
      <color rgb="FFFF0000"/>
      <name val="Calibri"/>
      <family val="2"/>
      <scheme val="minor"/>
    </font>
    <font>
      <b/>
      <sz val="11"/>
      <color theme="1"/>
      <name val="Arial"/>
      <family val="2"/>
    </font>
    <font>
      <sz val="11"/>
      <color theme="1"/>
      <name val="Arial"/>
      <family val="2"/>
    </font>
    <font>
      <sz val="12"/>
      <color rgb="FF000000"/>
      <name val="Arial"/>
      <family val="2"/>
    </font>
    <font>
      <b/>
      <sz val="11"/>
      <color rgb="FF000000"/>
      <name val="Arial"/>
      <family val="2"/>
    </font>
    <font>
      <sz val="11"/>
      <color rgb="FF000000"/>
      <name val="Arial"/>
      <family val="2"/>
    </font>
    <font>
      <b/>
      <u/>
      <sz val="8"/>
      <name val="Calibri"/>
      <family val="2"/>
      <scheme val="minor"/>
    </font>
    <font>
      <b/>
      <sz val="8"/>
      <color rgb="FFFF0000"/>
      <name val="Calibri"/>
      <family val="2"/>
      <scheme val="minor"/>
    </font>
    <font>
      <sz val="10"/>
      <name val="Calibri"/>
      <family val="2"/>
      <scheme val="minor"/>
    </font>
    <font>
      <b/>
      <sz val="12"/>
      <color theme="4" tint="-0.249977111117893"/>
      <name val="Calibri"/>
      <family val="2"/>
    </font>
    <font>
      <sz val="12"/>
      <color theme="4" tint="-0.249977111117893"/>
      <name val="Calibri"/>
      <family val="2"/>
    </font>
    <font>
      <b/>
      <sz val="10.5"/>
      <name val="Calibri"/>
      <family val="2"/>
      <scheme val="minor"/>
    </font>
    <font>
      <sz val="9"/>
      <color indexed="81"/>
      <name val="Tahoma"/>
      <charset val="1"/>
    </font>
    <font>
      <b/>
      <sz val="9"/>
      <color indexed="81"/>
      <name val="Tahoma"/>
      <charset val="1"/>
    </font>
    <font>
      <b/>
      <u/>
      <sz val="9"/>
      <color theme="1"/>
      <name val="Calibri"/>
      <family val="2"/>
      <scheme val="minor"/>
    </font>
    <font>
      <b/>
      <u/>
      <sz val="9"/>
      <name val="Calibri"/>
      <family val="2"/>
      <scheme val="minor"/>
    </font>
    <font>
      <sz val="9"/>
      <color rgb="FF000000"/>
      <name val="Tahoma"/>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BE5F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rgb="FFFDC7CC"/>
        <bgColor indexed="64"/>
      </patternFill>
    </fill>
    <fill>
      <patternFill patternType="solid">
        <fgColor theme="9" tint="0.59999389629810485"/>
        <bgColor indexed="64"/>
      </patternFill>
    </fill>
    <fill>
      <patternFill patternType="solid">
        <fgColor rgb="FF92D050"/>
        <bgColor indexed="64"/>
      </patternFill>
    </fill>
    <fill>
      <patternFill patternType="solid">
        <fgColor indexed="9"/>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4F81BD"/>
      </top>
      <bottom/>
      <diagonal/>
    </border>
    <border>
      <left/>
      <right/>
      <top/>
      <bottom style="medium">
        <color rgb="FF4F81BD"/>
      </bottom>
      <diagonal/>
    </border>
    <border>
      <left/>
      <right/>
      <top style="medium">
        <color rgb="FF95B3D7"/>
      </top>
      <bottom style="medium">
        <color rgb="FF95B3D7"/>
      </bottom>
      <diagonal/>
    </border>
    <border>
      <left/>
      <right/>
      <top/>
      <bottom style="medium">
        <color rgb="FF95B3D7"/>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theme="4" tint="-0.24994659260841701"/>
      </bottom>
      <diagonal/>
    </border>
    <border>
      <left/>
      <right/>
      <top style="thin">
        <color theme="4" tint="0.39997558519241921"/>
      </top>
      <bottom/>
      <diagonal/>
    </border>
    <border>
      <left/>
      <right/>
      <top style="thin">
        <color theme="4"/>
      </top>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style="thin">
        <color theme="4"/>
      </left>
      <right/>
      <top style="thin">
        <color theme="4"/>
      </top>
      <bottom/>
      <diagonal/>
    </border>
    <border>
      <left style="thin">
        <color theme="4"/>
      </left>
      <right/>
      <top/>
      <bottom/>
      <diagonal/>
    </border>
    <border>
      <left style="thin">
        <color theme="4"/>
      </left>
      <right/>
      <top/>
      <bottom style="thin">
        <color theme="4"/>
      </bottom>
      <diagonal/>
    </border>
    <border>
      <left style="thin">
        <color theme="4"/>
      </left>
      <right/>
      <top style="medium">
        <color rgb="FF4F81BD"/>
      </top>
      <bottom/>
      <diagonal/>
    </border>
    <border>
      <left style="thin">
        <color indexed="64"/>
      </left>
      <right style="thin">
        <color indexed="64"/>
      </right>
      <top style="thin">
        <color indexed="64"/>
      </top>
      <bottom style="double">
        <color indexed="64"/>
      </bottom>
      <diagonal/>
    </border>
  </borders>
  <cellStyleXfs count="5">
    <xf numFmtId="0" fontId="0" fillId="0" borderId="0"/>
    <xf numFmtId="166" fontId="15" fillId="0" borderId="0" applyFont="0" applyFill="0" applyBorder="0" applyAlignment="0" applyProtection="0"/>
    <xf numFmtId="9" fontId="15" fillId="0" borderId="0" applyFont="0" applyFill="0" applyBorder="0" applyAlignment="0" applyProtection="0"/>
    <xf numFmtId="0" fontId="25" fillId="0" borderId="0" applyNumberFormat="0" applyFill="0" applyBorder="0" applyAlignment="0" applyProtection="0"/>
    <xf numFmtId="166" fontId="15" fillId="0" borderId="0" applyFont="0" applyFill="0" applyBorder="0" applyAlignment="0" applyProtection="0"/>
  </cellStyleXfs>
  <cellXfs count="618">
    <xf numFmtId="0" fontId="0" fillId="0" borderId="0" xfId="0"/>
    <xf numFmtId="0" fontId="4" fillId="2" borderId="0" xfId="0" applyFont="1" applyFill="1" applyAlignment="1">
      <alignment horizontal="center"/>
    </xf>
    <xf numFmtId="0" fontId="0" fillId="2" borderId="0" xfId="0" applyFill="1"/>
    <xf numFmtId="0" fontId="2" fillId="2" borderId="0" xfId="0" applyFont="1" applyFill="1"/>
    <xf numFmtId="0" fontId="5" fillId="2" borderId="0" xfId="0" applyFont="1" applyFill="1" applyAlignment="1">
      <alignment horizontal="center"/>
    </xf>
    <xf numFmtId="0" fontId="2" fillId="2" borderId="0" xfId="0" applyFont="1" applyFill="1" applyAlignment="1">
      <alignment horizontal="center"/>
    </xf>
    <xf numFmtId="0" fontId="2" fillId="2" borderId="0" xfId="0" applyFont="1" applyFill="1" applyAlignment="1">
      <alignment horizontal="left"/>
    </xf>
    <xf numFmtId="3" fontId="5" fillId="2" borderId="0" xfId="0" applyNumberFormat="1" applyFont="1" applyFill="1" applyAlignment="1">
      <alignment horizontal="center"/>
    </xf>
    <xf numFmtId="49" fontId="5" fillId="2" borderId="0" xfId="0" applyNumberFormat="1" applyFont="1" applyFill="1" applyAlignment="1">
      <alignment horizontal="left"/>
    </xf>
    <xf numFmtId="0" fontId="2" fillId="2" borderId="0" xfId="0" applyFont="1" applyFill="1" applyAlignment="1">
      <alignment horizontal="left" vertical="center"/>
    </xf>
    <xf numFmtId="0" fontId="1" fillId="2" borderId="0" xfId="0" applyFont="1" applyFill="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2" fillId="2" borderId="7" xfId="0" applyFont="1" applyFill="1" applyBorder="1" applyAlignment="1">
      <alignment horizontal="left" vertical="center" wrapText="1"/>
    </xf>
    <xf numFmtId="0" fontId="7" fillId="2" borderId="11" xfId="0" applyFont="1" applyFill="1" applyBorder="1" applyAlignment="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indent="1"/>
    </xf>
    <xf numFmtId="0" fontId="1" fillId="2" borderId="0" xfId="0" applyFont="1" applyFill="1" applyAlignment="1">
      <alignment horizontal="left" vertical="center" wrapText="1"/>
    </xf>
    <xf numFmtId="0" fontId="0" fillId="2" borderId="0" xfId="0" applyFill="1" applyAlignment="1">
      <alignment horizontal="center" vertical="center" wrapText="1"/>
    </xf>
    <xf numFmtId="0" fontId="16" fillId="2" borderId="0" xfId="0" applyFont="1" applyFill="1" applyAlignment="1">
      <alignment horizontal="center" vertical="center"/>
    </xf>
    <xf numFmtId="0" fontId="9" fillId="2" borderId="0" xfId="0" applyFont="1" applyFill="1" applyAlignment="1">
      <alignment horizontal="left" vertical="center"/>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2" borderId="11" xfId="0" applyFont="1" applyFill="1" applyBorder="1" applyAlignment="1">
      <alignment horizontal="justify" vertical="center" wrapText="1"/>
    </xf>
    <xf numFmtId="0" fontId="5" fillId="2" borderId="2" xfId="0" applyFont="1" applyFill="1" applyBorder="1" applyAlignment="1">
      <alignment horizontal="justify" vertical="center" wrapText="1"/>
    </xf>
    <xf numFmtId="166" fontId="0" fillId="0" borderId="0" xfId="1" applyFont="1"/>
    <xf numFmtId="0" fontId="21" fillId="0" borderId="0" xfId="0" applyFont="1" applyAlignment="1">
      <alignment horizontal="center" vertical="center" wrapText="1"/>
    </xf>
    <xf numFmtId="0" fontId="0" fillId="0" borderId="2" xfId="0" applyBorder="1" applyAlignment="1">
      <alignment horizontal="center" vertical="center" wrapText="1"/>
    </xf>
    <xf numFmtId="0" fontId="19" fillId="0" borderId="11" xfId="0" applyFont="1" applyBorder="1" applyAlignment="1">
      <alignment vertical="center" wrapText="1"/>
    </xf>
    <xf numFmtId="0" fontId="0" fillId="0" borderId="0" xfId="0" applyAlignment="1">
      <alignment vertical="center" wrapText="1"/>
    </xf>
    <xf numFmtId="0" fontId="2" fillId="2" borderId="7" xfId="0" applyFont="1" applyFill="1" applyBorder="1" applyAlignment="1">
      <alignment horizontal="left" vertical="center"/>
    </xf>
    <xf numFmtId="0" fontId="17" fillId="0" borderId="0" xfId="0" applyFont="1" applyAlignment="1">
      <alignment horizontal="left" vertical="center" wrapText="1"/>
    </xf>
    <xf numFmtId="0" fontId="17" fillId="0" borderId="0" xfId="0" applyFont="1"/>
    <xf numFmtId="0" fontId="18" fillId="0" borderId="0" xfId="0" applyFont="1"/>
    <xf numFmtId="0" fontId="27" fillId="0" borderId="0" xfId="0" applyFont="1" applyAlignment="1">
      <alignment horizontal="left" vertical="center"/>
    </xf>
    <xf numFmtId="0" fontId="27" fillId="0" borderId="0" xfId="0" applyFont="1" applyAlignment="1">
      <alignment vertical="top"/>
    </xf>
    <xf numFmtId="0" fontId="17" fillId="0" borderId="0" xfId="0" applyFont="1" applyAlignment="1">
      <alignment vertical="center"/>
    </xf>
    <xf numFmtId="2" fontId="0" fillId="0" borderId="0" xfId="0" applyNumberFormat="1"/>
    <xf numFmtId="0" fontId="35" fillId="0" borderId="0" xfId="0" applyFont="1" applyAlignment="1">
      <alignment vertical="center"/>
    </xf>
    <xf numFmtId="0" fontId="9" fillId="0" borderId="0" xfId="0" applyFont="1" applyAlignment="1">
      <alignment wrapText="1"/>
    </xf>
    <xf numFmtId="0" fontId="5" fillId="0" borderId="0" xfId="0" applyFont="1" applyAlignment="1">
      <alignment horizontal="justify" vertical="center" wrapText="1"/>
    </xf>
    <xf numFmtId="1" fontId="2" fillId="0" borderId="0" xfId="0" applyNumberFormat="1" applyFont="1" applyAlignment="1">
      <alignment horizontal="center" vertical="center"/>
    </xf>
    <xf numFmtId="1" fontId="5" fillId="0" borderId="0" xfId="0" applyNumberFormat="1" applyFont="1" applyAlignment="1">
      <alignment horizontal="center" vertical="center"/>
    </xf>
    <xf numFmtId="0" fontId="2" fillId="0" borderId="0" xfId="0" applyFont="1" applyAlignment="1">
      <alignment horizontal="left" vertical="center" wrapText="1"/>
    </xf>
    <xf numFmtId="0" fontId="19" fillId="0" borderId="0" xfId="0" applyFont="1" applyAlignment="1">
      <alignment horizontal="center" vertical="center" wrapText="1"/>
    </xf>
    <xf numFmtId="0" fontId="2" fillId="2" borderId="0" xfId="0" applyFont="1" applyFill="1" applyAlignment="1">
      <alignment horizontal="center" vertical="center"/>
    </xf>
    <xf numFmtId="0" fontId="0" fillId="2" borderId="0" xfId="0" applyFill="1" applyAlignment="1">
      <alignment horizontal="center"/>
    </xf>
    <xf numFmtId="0" fontId="0" fillId="8" borderId="2" xfId="0" applyFill="1" applyBorder="1"/>
    <xf numFmtId="0" fontId="2" fillId="0" borderId="0" xfId="0" applyFont="1" applyAlignment="1">
      <alignment vertical="center" wrapText="1"/>
    </xf>
    <xf numFmtId="0" fontId="1" fillId="0" borderId="0" xfId="0" applyFont="1" applyAlignment="1">
      <alignment horizontal="left" vertical="center" wrapText="1"/>
    </xf>
    <xf numFmtId="0" fontId="1" fillId="0" borderId="11" xfId="0" applyFont="1" applyBorder="1"/>
    <xf numFmtId="0" fontId="0" fillId="8" borderId="3" xfId="0" applyFill="1" applyBorder="1"/>
    <xf numFmtId="0" fontId="22" fillId="0" borderId="10" xfId="0" applyFont="1" applyBorder="1" applyAlignment="1">
      <alignment vertical="center" wrapText="1"/>
    </xf>
    <xf numFmtId="0" fontId="9" fillId="0" borderId="10" xfId="0" applyFont="1" applyBorder="1" applyAlignment="1">
      <alignment vertical="center" wrapText="1"/>
    </xf>
    <xf numFmtId="0" fontId="0" fillId="0" borderId="3" xfId="0" applyBorder="1"/>
    <xf numFmtId="0" fontId="5" fillId="0" borderId="11" xfId="0" applyFont="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wrapText="1"/>
    </xf>
    <xf numFmtId="0" fontId="40" fillId="0" borderId="2" xfId="0" applyFont="1" applyBorder="1" applyAlignment="1">
      <alignment horizontal="center" vertical="center"/>
    </xf>
    <xf numFmtId="0" fontId="5" fillId="0" borderId="2" xfId="0" applyFont="1" applyBorder="1" applyAlignment="1">
      <alignment horizontal="justify" vertical="center" wrapText="1"/>
    </xf>
    <xf numFmtId="1" fontId="2" fillId="0" borderId="2" xfId="0" applyNumberFormat="1" applyFont="1" applyBorder="1" applyAlignment="1">
      <alignment horizontal="center" vertical="center"/>
    </xf>
    <xf numFmtId="1" fontId="3" fillId="0" borderId="2" xfId="0" applyNumberFormat="1" applyFont="1" applyBorder="1" applyAlignment="1">
      <alignment horizontal="center" vertical="center"/>
    </xf>
    <xf numFmtId="0" fontId="0" fillId="0" borderId="2" xfId="0" applyBorder="1"/>
    <xf numFmtId="0" fontId="2" fillId="0" borderId="7" xfId="0" applyFont="1" applyBorder="1" applyAlignment="1">
      <alignment horizontal="center" vertical="center"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8" fillId="0" borderId="0" xfId="0" applyFont="1" applyAlignment="1">
      <alignment horizontal="center" vertical="center"/>
    </xf>
    <xf numFmtId="0" fontId="9" fillId="0" borderId="10" xfId="0" applyFont="1" applyBorder="1" applyAlignment="1">
      <alignment horizontal="center" wrapText="1"/>
    </xf>
    <xf numFmtId="0" fontId="9" fillId="0" borderId="11" xfId="0" applyFont="1" applyBorder="1" applyAlignment="1">
      <alignment horizontal="center" wrapText="1"/>
    </xf>
    <xf numFmtId="0" fontId="1" fillId="0" borderId="10" xfId="0" applyFont="1" applyBorder="1" applyAlignment="1">
      <alignment vertical="center"/>
    </xf>
    <xf numFmtId="0" fontId="0" fillId="0" borderId="21" xfId="0" applyBorder="1"/>
    <xf numFmtId="0" fontId="0" fillId="0" borderId="22" xfId="0" applyBorder="1"/>
    <xf numFmtId="0" fontId="0" fillId="0" borderId="23" xfId="0" applyBorder="1"/>
    <xf numFmtId="0" fontId="0" fillId="2" borderId="24" xfId="0" applyFill="1" applyBorder="1"/>
    <xf numFmtId="0" fontId="0" fillId="2" borderId="25" xfId="0" applyFill="1" applyBorder="1"/>
    <xf numFmtId="0" fontId="0" fillId="0" borderId="24" xfId="0" applyBorder="1"/>
    <xf numFmtId="0" fontId="0" fillId="0" borderId="25" xfId="0" applyBorder="1"/>
    <xf numFmtId="0" fontId="4" fillId="2" borderId="25" xfId="0" applyFont="1" applyFill="1" applyBorder="1" applyAlignment="1">
      <alignment horizontal="center"/>
    </xf>
    <xf numFmtId="0" fontId="9" fillId="0" borderId="4" xfId="0" applyFont="1" applyBorder="1" applyAlignment="1">
      <alignment vertical="center"/>
    </xf>
    <xf numFmtId="0" fontId="23" fillId="0" borderId="4" xfId="0" applyFont="1" applyBorder="1" applyAlignment="1">
      <alignment vertical="center" wrapText="1"/>
    </xf>
    <xf numFmtId="0" fontId="9" fillId="0" borderId="32" xfId="0" applyFont="1" applyBorder="1" applyAlignment="1">
      <alignment vertical="center"/>
    </xf>
    <xf numFmtId="0" fontId="45" fillId="0" borderId="0" xfId="0" applyFont="1" applyAlignment="1">
      <alignment horizontal="justify" vertical="center"/>
    </xf>
    <xf numFmtId="0" fontId="46" fillId="0" borderId="0" xfId="0" applyFont="1" applyAlignment="1">
      <alignment horizontal="left" vertical="center"/>
    </xf>
    <xf numFmtId="166" fontId="0" fillId="0" borderId="0" xfId="1" applyFont="1" applyAlignment="1"/>
    <xf numFmtId="0" fontId="41" fillId="0" borderId="0" xfId="0" applyFont="1"/>
    <xf numFmtId="0" fontId="1" fillId="0" borderId="34" xfId="0" applyFont="1" applyBorder="1"/>
    <xf numFmtId="0" fontId="11" fillId="0" borderId="0" xfId="0" applyFont="1"/>
    <xf numFmtId="0" fontId="11" fillId="0" borderId="0" xfId="0" applyFont="1" applyAlignment="1">
      <alignment horizontal="left" vertical="center"/>
    </xf>
    <xf numFmtId="0" fontId="17" fillId="0" borderId="0" xfId="0" applyFont="1" applyAlignment="1">
      <alignment horizontal="left" vertical="top"/>
    </xf>
    <xf numFmtId="0" fontId="17" fillId="0" borderId="0" xfId="0" applyFont="1" applyAlignment="1">
      <alignment vertical="top"/>
    </xf>
    <xf numFmtId="166" fontId="50" fillId="0" borderId="4" xfId="0" applyNumberFormat="1" applyFont="1" applyBorder="1" applyAlignment="1">
      <alignment vertical="center"/>
    </xf>
    <xf numFmtId="0" fontId="0" fillId="7" borderId="0" xfId="0" applyFill="1"/>
    <xf numFmtId="0" fontId="34" fillId="0" borderId="0" xfId="0" applyFont="1"/>
    <xf numFmtId="9" fontId="9" fillId="12" borderId="26" xfId="2" applyFont="1" applyFill="1" applyBorder="1" applyAlignment="1">
      <alignment horizontal="center" vertical="center" wrapText="1"/>
    </xf>
    <xf numFmtId="0" fontId="2" fillId="0" borderId="26"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35" xfId="0" applyBorder="1"/>
    <xf numFmtId="0" fontId="0" fillId="0" borderId="36" xfId="0" applyBorder="1"/>
    <xf numFmtId="0" fontId="0" fillId="0" borderId="37" xfId="0" applyBorder="1"/>
    <xf numFmtId="0" fontId="2" fillId="0" borderId="22" xfId="0" applyFont="1" applyBorder="1" applyAlignment="1">
      <alignment vertical="center"/>
    </xf>
    <xf numFmtId="0" fontId="0" fillId="0" borderId="10" xfId="0"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23" fillId="2" borderId="10" xfId="0" applyFont="1" applyFill="1" applyBorder="1" applyAlignment="1">
      <alignment vertical="center" wrapText="1"/>
    </xf>
    <xf numFmtId="0" fontId="0" fillId="0" borderId="4" xfId="0" applyBorder="1" applyAlignment="1">
      <alignment horizontal="center" vertical="center"/>
    </xf>
    <xf numFmtId="166" fontId="5" fillId="2" borderId="30" xfId="1" applyFont="1" applyFill="1" applyBorder="1" applyAlignment="1">
      <alignment vertical="center"/>
    </xf>
    <xf numFmtId="166" fontId="0" fillId="0" borderId="15" xfId="1" applyFont="1" applyBorder="1"/>
    <xf numFmtId="0" fontId="46" fillId="0" borderId="0" xfId="0" applyFont="1" applyAlignment="1">
      <alignment vertical="center"/>
    </xf>
    <xf numFmtId="0" fontId="48" fillId="0" borderId="0" xfId="0" applyFont="1" applyAlignment="1">
      <alignment horizontal="justify" vertical="center"/>
    </xf>
    <xf numFmtId="165" fontId="48" fillId="0" borderId="0" xfId="0" applyNumberFormat="1" applyFont="1" applyAlignment="1">
      <alignment horizontal="right" vertical="center"/>
    </xf>
    <xf numFmtId="0" fontId="47" fillId="0" borderId="0" xfId="0" applyFont="1" applyAlignment="1">
      <alignment horizontal="justify" vertical="center"/>
    </xf>
    <xf numFmtId="166" fontId="0" fillId="0" borderId="15" xfId="1" applyFont="1" applyBorder="1" applyAlignment="1">
      <alignment vertical="center"/>
    </xf>
    <xf numFmtId="0" fontId="0" fillId="0" borderId="0" xfId="0" applyAlignment="1">
      <alignment horizontal="center" vertical="center"/>
    </xf>
    <xf numFmtId="0" fontId="1" fillId="0" borderId="28" xfId="0" applyFont="1" applyBorder="1"/>
    <xf numFmtId="0" fontId="0" fillId="0" borderId="30" xfId="0" applyBorder="1"/>
    <xf numFmtId="0" fontId="0" fillId="0" borderId="26" xfId="0" applyBorder="1"/>
    <xf numFmtId="166" fontId="0" fillId="0" borderId="27" xfId="0" applyNumberFormat="1" applyBorder="1"/>
    <xf numFmtId="165" fontId="0" fillId="0" borderId="27" xfId="0" applyNumberFormat="1" applyBorder="1"/>
    <xf numFmtId="166" fontId="0" fillId="0" borderId="27" xfId="1" applyFont="1" applyBorder="1"/>
    <xf numFmtId="0" fontId="0" fillId="0" borderId="31" xfId="0" applyBorder="1"/>
    <xf numFmtId="166" fontId="0" fillId="0" borderId="33" xfId="1" applyFont="1" applyBorder="1"/>
    <xf numFmtId="0" fontId="47" fillId="11" borderId="30" xfId="0" applyFont="1" applyFill="1" applyBorder="1" applyAlignment="1">
      <alignment horizontal="center" vertical="center" wrapText="1"/>
    </xf>
    <xf numFmtId="165" fontId="48" fillId="0" borderId="27" xfId="0" applyNumberFormat="1" applyFont="1" applyBorder="1" applyAlignment="1">
      <alignment horizontal="right" vertical="center" wrapText="1"/>
    </xf>
    <xf numFmtId="165" fontId="48" fillId="0" borderId="33" xfId="0" applyNumberFormat="1" applyFont="1" applyBorder="1" applyAlignment="1">
      <alignment horizontal="right"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5" fillId="2" borderId="0" xfId="0" applyFont="1" applyFill="1" applyAlignment="1">
      <alignment horizontal="justify" vertical="center" wrapText="1"/>
    </xf>
    <xf numFmtId="0" fontId="1" fillId="0" borderId="25" xfId="0" applyFont="1" applyBorder="1" applyAlignment="1">
      <alignment horizontal="center" vertical="center"/>
    </xf>
    <xf numFmtId="0" fontId="0" fillId="2" borderId="25" xfId="0" applyFill="1" applyBorder="1" applyAlignment="1">
      <alignment horizontal="center"/>
    </xf>
    <xf numFmtId="0" fontId="0" fillId="0" borderId="25" xfId="0" applyBorder="1" applyAlignment="1">
      <alignment horizontal="center"/>
    </xf>
    <xf numFmtId="0" fontId="5" fillId="0" borderId="41" xfId="0" applyFont="1" applyBorder="1" applyAlignment="1">
      <alignment horizontal="left" vertical="center" wrapText="1"/>
    </xf>
    <xf numFmtId="0" fontId="17" fillId="0" borderId="25" xfId="0" applyFont="1" applyBorder="1" applyAlignment="1">
      <alignment horizontal="left" vertical="center" wrapText="1"/>
    </xf>
    <xf numFmtId="0" fontId="16" fillId="2" borderId="25" xfId="0" applyFont="1" applyFill="1" applyBorder="1" applyAlignment="1">
      <alignment horizontal="center" vertical="center"/>
    </xf>
    <xf numFmtId="0" fontId="5" fillId="0" borderId="25" xfId="0" applyFont="1" applyBorder="1" applyAlignment="1">
      <alignment horizontal="center" vertical="center"/>
    </xf>
    <xf numFmtId="0" fontId="10" fillId="2" borderId="0" xfId="0" applyFont="1" applyFill="1" applyAlignment="1">
      <alignment horizontal="right" vertical="center" wrapText="1"/>
    </xf>
    <xf numFmtId="0" fontId="17" fillId="0" borderId="6" xfId="0" applyFont="1" applyBorder="1" applyAlignment="1">
      <alignment vertical="center"/>
    </xf>
    <xf numFmtId="0" fontId="23" fillId="0" borderId="4" xfId="0" applyFont="1" applyBorder="1" applyAlignment="1">
      <alignment horizontal="center" vertical="center" wrapText="1"/>
    </xf>
    <xf numFmtId="166" fontId="2" fillId="2" borderId="0" xfId="1"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0" borderId="4" xfId="0" applyFont="1" applyBorder="1" applyAlignment="1">
      <alignment horizontal="center"/>
    </xf>
    <xf numFmtId="166" fontId="5" fillId="0" borderId="27" xfId="1" applyFont="1" applyFill="1" applyBorder="1" applyAlignment="1">
      <alignment vertical="center"/>
    </xf>
    <xf numFmtId="0" fontId="0" fillId="0" borderId="27" xfId="0" applyBorder="1" applyAlignment="1">
      <alignment horizontal="center"/>
    </xf>
    <xf numFmtId="0" fontId="2" fillId="0" borderId="0" xfId="0" applyFont="1" applyAlignment="1">
      <alignment vertical="center"/>
    </xf>
    <xf numFmtId="0" fontId="2" fillId="4" borderId="0" xfId="0" applyFont="1" applyFill="1" applyAlignment="1">
      <alignment vertical="center"/>
    </xf>
    <xf numFmtId="0" fontId="0" fillId="0" borderId="0" xfId="0" quotePrefix="1"/>
    <xf numFmtId="0" fontId="2" fillId="2" borderId="10" xfId="0" applyFont="1" applyFill="1" applyBorder="1" applyAlignment="1">
      <alignment horizontal="left" vertical="center"/>
    </xf>
    <xf numFmtId="0" fontId="10" fillId="2" borderId="5"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0" fillId="0" borderId="0" xfId="0" applyAlignment="1">
      <alignment horizontal="center"/>
    </xf>
    <xf numFmtId="0" fontId="2" fillId="2" borderId="11" xfId="0" applyFont="1" applyFill="1" applyBorder="1" applyAlignment="1">
      <alignment horizontal="center" vertical="center"/>
    </xf>
    <xf numFmtId="0" fontId="2" fillId="0" borderId="0" xfId="0" applyFont="1" applyAlignment="1">
      <alignment horizontal="center" vertical="center"/>
    </xf>
    <xf numFmtId="0" fontId="1" fillId="0" borderId="10" xfId="0" applyFont="1" applyBorder="1" applyAlignment="1">
      <alignment horizontal="center" vertical="center"/>
    </xf>
    <xf numFmtId="166" fontId="1" fillId="0" borderId="33" xfId="1" applyFont="1" applyBorder="1"/>
    <xf numFmtId="14" fontId="11" fillId="4" borderId="11" xfId="0" applyNumberFormat="1" applyFont="1" applyFill="1" applyBorder="1" applyAlignment="1" applyProtection="1">
      <alignment horizontal="center" vertical="center"/>
      <protection locked="0"/>
    </xf>
    <xf numFmtId="0" fontId="11" fillId="4" borderId="12" xfId="0" applyFont="1" applyFill="1" applyBorder="1" applyAlignment="1" applyProtection="1">
      <alignment vertical="center"/>
      <protection locked="0"/>
    </xf>
    <xf numFmtId="0" fontId="2" fillId="4" borderId="25" xfId="0" applyFont="1" applyFill="1" applyBorder="1" applyAlignment="1">
      <alignment vertical="center"/>
    </xf>
    <xf numFmtId="0" fontId="17" fillId="0" borderId="0" xfId="0" applyFont="1" applyAlignment="1">
      <alignment vertical="top" wrapText="1"/>
    </xf>
    <xf numFmtId="0" fontId="10" fillId="4" borderId="0" xfId="0" applyFont="1" applyFill="1" applyAlignment="1" applyProtection="1">
      <alignment vertical="center" wrapText="1"/>
      <protection locked="0"/>
    </xf>
    <xf numFmtId="166" fontId="10" fillId="10" borderId="11" xfId="1" applyFont="1" applyFill="1" applyBorder="1" applyAlignment="1" applyProtection="1">
      <alignment vertical="center" wrapText="1"/>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4" xfId="0" applyFill="1" applyBorder="1" applyAlignment="1" applyProtection="1">
      <alignment horizontal="center" vertical="center" wrapText="1"/>
      <protection locked="0"/>
    </xf>
    <xf numFmtId="0" fontId="10" fillId="2" borderId="0" xfId="0" applyFont="1" applyFill="1" applyAlignment="1">
      <alignment horizontal="center" vertical="center" wrapText="1"/>
    </xf>
    <xf numFmtId="0" fontId="10" fillId="2" borderId="6" xfId="0" applyFont="1" applyFill="1" applyBorder="1" applyAlignment="1">
      <alignment horizontal="center" vertical="center" wrapText="1"/>
    </xf>
    <xf numFmtId="164" fontId="0" fillId="0" borderId="27" xfId="1" applyNumberFormat="1" applyFont="1" applyBorder="1" applyAlignment="1">
      <alignment horizontal="right" vertical="center"/>
    </xf>
    <xf numFmtId="167" fontId="0" fillId="0" borderId="0" xfId="0" applyNumberFormat="1" applyAlignment="1">
      <alignment wrapText="1"/>
    </xf>
    <xf numFmtId="164" fontId="5" fillId="0" borderId="27" xfId="1" applyNumberFormat="1" applyFont="1" applyFill="1" applyBorder="1" applyAlignment="1">
      <alignment vertical="center"/>
    </xf>
    <xf numFmtId="0" fontId="52" fillId="0" borderId="18" xfId="0" applyFont="1" applyBorder="1" applyAlignment="1">
      <alignment horizontal="center" vertical="center" wrapText="1"/>
    </xf>
    <xf numFmtId="0" fontId="53" fillId="6" borderId="19" xfId="0" applyFont="1" applyFill="1" applyBorder="1" applyAlignment="1">
      <alignment horizontal="center" vertical="center" wrapText="1"/>
    </xf>
    <xf numFmtId="164" fontId="53" fillId="6" borderId="19" xfId="0" applyNumberFormat="1" applyFont="1" applyFill="1" applyBorder="1" applyAlignment="1">
      <alignment horizontal="center" vertical="center" wrapText="1"/>
    </xf>
    <xf numFmtId="0" fontId="53" fillId="0" borderId="19" xfId="0" applyFont="1" applyBorder="1" applyAlignment="1">
      <alignment horizontal="center" vertical="center" wrapText="1"/>
    </xf>
    <xf numFmtId="164" fontId="53" fillId="0" borderId="19" xfId="0" applyNumberFormat="1" applyFont="1" applyBorder="1" applyAlignment="1">
      <alignment horizontal="center" vertical="center" wrapText="1"/>
    </xf>
    <xf numFmtId="164" fontId="21" fillId="0" borderId="0" xfId="0" applyNumberFormat="1" applyFont="1" applyAlignment="1">
      <alignment horizontal="center" vertical="center" wrapText="1"/>
    </xf>
    <xf numFmtId="0" fontId="0" fillId="0" borderId="55" xfId="0" applyBorder="1"/>
    <xf numFmtId="0" fontId="0" fillId="0" borderId="56" xfId="0" applyBorder="1"/>
    <xf numFmtId="0" fontId="20" fillId="6" borderId="61" xfId="0" applyFont="1" applyFill="1" applyBorder="1" applyAlignment="1">
      <alignment horizontal="center" vertical="center" wrapText="1"/>
    </xf>
    <xf numFmtId="0" fontId="20" fillId="6" borderId="62" xfId="0" applyFont="1" applyFill="1" applyBorder="1" applyAlignment="1">
      <alignment horizontal="center" vertical="center" wrapText="1"/>
    </xf>
    <xf numFmtId="0" fontId="20" fillId="6" borderId="63" xfId="0" applyFont="1" applyFill="1" applyBorder="1" applyAlignment="1">
      <alignment horizontal="center" vertical="center" wrapText="1"/>
    </xf>
    <xf numFmtId="0" fontId="53" fillId="0" borderId="67" xfId="0" applyFont="1" applyBorder="1" applyAlignment="1">
      <alignment horizontal="center" vertical="center" wrapText="1"/>
    </xf>
    <xf numFmtId="3" fontId="3"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14" fontId="3" fillId="2" borderId="4" xfId="0" quotePrefix="1" applyNumberFormat="1" applyFont="1" applyFill="1" applyBorder="1" applyAlignment="1">
      <alignment horizontal="center" vertical="center"/>
    </xf>
    <xf numFmtId="3" fontId="53" fillId="6" borderId="64" xfId="0" applyNumberFormat="1" applyFont="1" applyFill="1" applyBorder="1" applyAlignment="1">
      <alignment horizontal="center" vertical="center" wrapText="1"/>
    </xf>
    <xf numFmtId="3" fontId="53" fillId="0" borderId="65" xfId="0" applyNumberFormat="1" applyFont="1" applyBorder="1" applyAlignment="1">
      <alignment horizontal="center" vertical="center" wrapText="1"/>
    </xf>
    <xf numFmtId="3" fontId="53" fillId="6" borderId="65" xfId="0" applyNumberFormat="1" applyFont="1" applyFill="1" applyBorder="1" applyAlignment="1">
      <alignment horizontal="center" vertical="center" wrapText="1"/>
    </xf>
    <xf numFmtId="3" fontId="53" fillId="6" borderId="66" xfId="0" applyNumberFormat="1" applyFont="1" applyFill="1" applyBorder="1" applyAlignment="1">
      <alignment horizontal="center" vertical="center" wrapText="1"/>
    </xf>
    <xf numFmtId="3" fontId="21" fillId="6" borderId="0" xfId="0" applyNumberFormat="1" applyFont="1" applyFill="1" applyAlignment="1">
      <alignment horizontal="center" vertical="center" wrapText="1"/>
    </xf>
    <xf numFmtId="3" fontId="21" fillId="0" borderId="0" xfId="0" applyNumberFormat="1" applyFont="1" applyAlignment="1">
      <alignment horizontal="center" vertical="center" wrapText="1"/>
    </xf>
    <xf numFmtId="3" fontId="21" fillId="6" borderId="57" xfId="0" applyNumberFormat="1" applyFont="1" applyFill="1" applyBorder="1" applyAlignment="1">
      <alignment horizontal="center" vertical="center" wrapText="1"/>
    </xf>
    <xf numFmtId="166" fontId="0" fillId="7" borderId="27" xfId="1" applyFont="1" applyFill="1" applyBorder="1"/>
    <xf numFmtId="0" fontId="1" fillId="0" borderId="0" xfId="0" applyFont="1" applyAlignment="1">
      <alignment horizontal="center"/>
    </xf>
    <xf numFmtId="167" fontId="0" fillId="0" borderId="4" xfId="0" applyNumberFormat="1" applyBorder="1" applyAlignment="1">
      <alignment horizontal="center" vertical="center"/>
    </xf>
    <xf numFmtId="0" fontId="0" fillId="0" borderId="4" xfId="0" applyBorder="1"/>
    <xf numFmtId="0" fontId="23" fillId="16" borderId="5" xfId="0" quotePrefix="1" applyFont="1" applyFill="1" applyBorder="1" applyAlignment="1">
      <alignment horizontal="left"/>
    </xf>
    <xf numFmtId="0" fontId="3" fillId="16" borderId="5" xfId="0" quotePrefix="1" applyFont="1" applyFill="1" applyBorder="1" applyAlignment="1">
      <alignment horizontal="left"/>
    </xf>
    <xf numFmtId="0" fontId="3" fillId="16" borderId="7" xfId="0" quotePrefix="1" applyFont="1" applyFill="1" applyBorder="1" applyAlignment="1">
      <alignment horizontal="left"/>
    </xf>
    <xf numFmtId="0" fontId="3" fillId="16" borderId="5" xfId="0" applyFont="1" applyFill="1" applyBorder="1" applyAlignment="1">
      <alignment horizontal="left"/>
    </xf>
    <xf numFmtId="0" fontId="18" fillId="7" borderId="0" xfId="0" applyFont="1" applyFill="1"/>
    <xf numFmtId="0" fontId="3" fillId="7" borderId="5" xfId="0" quotePrefix="1" applyFont="1" applyFill="1" applyBorder="1" applyAlignment="1">
      <alignment horizontal="left"/>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4" borderId="22" xfId="0" applyFont="1" applyFill="1" applyBorder="1" applyAlignment="1" applyProtection="1">
      <alignment horizontal="center" vertical="center"/>
      <protection locked="0"/>
    </xf>
    <xf numFmtId="0" fontId="22" fillId="0" borderId="22" xfId="0" applyFont="1" applyBorder="1" applyAlignment="1">
      <alignment horizontal="center" vertical="center"/>
    </xf>
    <xf numFmtId="0" fontId="2" fillId="4" borderId="23" xfId="0" applyFont="1" applyFill="1" applyBorder="1" applyAlignment="1" applyProtection="1">
      <alignment horizontal="center" vertical="center"/>
      <protection locked="0"/>
    </xf>
    <xf numFmtId="0" fontId="2" fillId="0" borderId="24" xfId="0" applyFont="1" applyBorder="1" applyAlignment="1">
      <alignment horizontal="center" vertical="center"/>
    </xf>
    <xf numFmtId="0" fontId="2" fillId="0" borderId="0" xfId="0" applyFont="1" applyAlignment="1">
      <alignment horizontal="center" vertical="center"/>
    </xf>
    <xf numFmtId="0" fontId="2" fillId="4" borderId="0" xfId="0" applyFont="1" applyFill="1" applyAlignment="1" applyProtection="1">
      <alignment horizontal="center" vertical="center"/>
      <protection locked="0"/>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25" fillId="4" borderId="11" xfId="3" applyFill="1" applyBorder="1" applyAlignment="1" applyProtection="1">
      <alignment horizontal="center" vertical="center" wrapText="1"/>
      <protection locked="0"/>
    </xf>
    <xf numFmtId="0" fontId="25" fillId="4" borderId="12" xfId="3" applyFill="1" applyBorder="1" applyAlignment="1" applyProtection="1">
      <alignment horizontal="center" vertical="center" wrapText="1"/>
      <protection locked="0"/>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4" borderId="11" xfId="0" applyFont="1" applyFill="1" applyBorder="1" applyAlignment="1">
      <alignment horizontal="center" vertical="center"/>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0" fillId="0" borderId="0" xfId="0" applyAlignment="1">
      <alignment horizontal="center"/>
    </xf>
    <xf numFmtId="0" fontId="0" fillId="0" borderId="25" xfId="0" applyBorder="1" applyAlignment="1">
      <alignment horizont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16" fillId="4" borderId="10" xfId="0" applyFont="1" applyFill="1" applyBorder="1" applyAlignment="1" applyProtection="1">
      <alignment horizontal="center"/>
      <protection locked="0"/>
    </xf>
    <xf numFmtId="0" fontId="16" fillId="4" borderId="11" xfId="0" applyFont="1" applyFill="1" applyBorder="1" applyAlignment="1" applyProtection="1">
      <alignment horizontal="center"/>
      <protection locked="0"/>
    </xf>
    <xf numFmtId="0" fontId="16" fillId="4" borderId="41" xfId="0" applyFont="1" applyFill="1" applyBorder="1" applyAlignment="1" applyProtection="1">
      <alignment horizontal="center"/>
      <protection locked="0"/>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4" fontId="1" fillId="4" borderId="11" xfId="0" applyNumberFormat="1"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0" fillId="4" borderId="11" xfId="0" applyFont="1" applyFill="1" applyBorder="1" applyAlignment="1" applyProtection="1">
      <alignment horizontal="left" vertical="center" wrapText="1"/>
      <protection locked="0"/>
    </xf>
    <xf numFmtId="0" fontId="10" fillId="4" borderId="41" xfId="0" applyFont="1" applyFill="1" applyBorder="1" applyAlignment="1" applyProtection="1">
      <alignment horizontal="left" vertical="center" wrapText="1"/>
      <protection locked="0"/>
    </xf>
    <xf numFmtId="0" fontId="2" fillId="2" borderId="4" xfId="0" applyFont="1" applyFill="1" applyBorder="1" applyAlignment="1">
      <alignment horizontal="left" vertical="center"/>
    </xf>
    <xf numFmtId="0" fontId="5" fillId="4" borderId="11" xfId="0" applyFont="1" applyFill="1" applyBorder="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3" fillId="4" borderId="11"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18" fillId="0" borderId="11" xfId="0" applyFont="1" applyBorder="1" applyAlignment="1">
      <alignment horizont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1" fillId="4" borderId="11" xfId="0" applyFont="1" applyFill="1" applyBorder="1" applyAlignment="1" applyProtection="1">
      <alignment horizontal="center" vertical="center" wrapText="1"/>
      <protection locked="0"/>
    </xf>
    <xf numFmtId="0" fontId="11" fillId="4" borderId="12"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41" xfId="0" applyFont="1" applyFill="1" applyBorder="1" applyAlignment="1" applyProtection="1">
      <alignment horizontal="left" vertical="center" wrapText="1"/>
      <protection locked="0"/>
    </xf>
    <xf numFmtId="0" fontId="1" fillId="9" borderId="4" xfId="0" applyFont="1" applyFill="1" applyBorder="1" applyAlignment="1">
      <alignment horizontal="center" vertical="center"/>
    </xf>
    <xf numFmtId="0" fontId="1" fillId="9" borderId="27"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 fillId="2" borderId="4" xfId="0" applyFont="1" applyFill="1" applyBorder="1" applyAlignment="1">
      <alignment horizontal="left" vertical="center" wrapText="1"/>
    </xf>
    <xf numFmtId="0" fontId="0" fillId="4" borderId="10"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12" xfId="0"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 fillId="0" borderId="11" xfId="0" applyFont="1" applyBorder="1" applyAlignment="1">
      <alignment horizontal="center" vertical="center"/>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1" fillId="0" borderId="1" xfId="0" applyFont="1" applyBorder="1" applyAlignment="1">
      <alignment horizontal="left" vertical="center"/>
    </xf>
    <xf numFmtId="0" fontId="1" fillId="0" borderId="2" xfId="0" applyFont="1" applyBorder="1" applyAlignment="1">
      <alignment horizontal="left" vertical="center"/>
    </xf>
    <xf numFmtId="0" fontId="0" fillId="4" borderId="38" xfId="0" applyFill="1" applyBorder="1" applyAlignment="1" applyProtection="1">
      <alignment horizontal="center" vertical="center"/>
      <protection locked="0"/>
    </xf>
    <xf numFmtId="0" fontId="34" fillId="4" borderId="11" xfId="0" applyFont="1" applyFill="1" applyBorder="1" applyAlignment="1" applyProtection="1">
      <alignment horizontal="center" vertical="center" wrapText="1"/>
      <protection locked="0"/>
    </xf>
    <xf numFmtId="0" fontId="34" fillId="4" borderId="12"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protection locked="0"/>
    </xf>
    <xf numFmtId="0" fontId="23" fillId="0" borderId="26" xfId="0" applyFont="1" applyBorder="1" applyAlignment="1">
      <alignment horizontal="center" vertical="center" wrapText="1"/>
    </xf>
    <xf numFmtId="166" fontId="6" fillId="0" borderId="4"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9" fillId="0" borderId="4" xfId="0" applyFont="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27" xfId="0" applyFont="1" applyBorder="1" applyAlignment="1">
      <alignment horizontal="center" vertical="center"/>
    </xf>
    <xf numFmtId="169" fontId="0" fillId="0" borderId="4" xfId="0" applyNumberFormat="1" applyBorder="1" applyAlignment="1">
      <alignment horizontal="center" vertical="center"/>
    </xf>
    <xf numFmtId="169" fontId="0" fillId="0" borderId="68" xfId="0" applyNumberFormat="1" applyBorder="1" applyAlignment="1">
      <alignment horizontal="center" vertical="center"/>
    </xf>
    <xf numFmtId="169" fontId="2" fillId="0" borderId="7" xfId="0" applyNumberFormat="1" applyFont="1" applyBorder="1" applyAlignment="1">
      <alignment horizontal="center" vertical="center" wrapText="1"/>
    </xf>
    <xf numFmtId="169" fontId="2" fillId="0" borderId="9" xfId="0" applyNumberFormat="1" applyFont="1" applyBorder="1" applyAlignment="1">
      <alignment horizontal="center" vertical="center" wrapText="1"/>
    </xf>
    <xf numFmtId="166" fontId="23" fillId="0" borderId="10" xfId="0" applyNumberFormat="1" applyFont="1" applyBorder="1" applyAlignment="1">
      <alignment horizontal="center" vertical="center" wrapText="1"/>
    </xf>
    <xf numFmtId="166" fontId="23" fillId="0" borderId="11" xfId="0" applyNumberFormat="1" applyFont="1" applyBorder="1" applyAlignment="1">
      <alignment horizontal="center" vertical="center" wrapText="1"/>
    </xf>
    <xf numFmtId="166" fontId="23" fillId="0" borderId="4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166" fontId="6" fillId="0" borderId="7" xfId="0" applyNumberFormat="1" applyFont="1" applyBorder="1" applyAlignment="1">
      <alignment horizontal="center" vertical="center" wrapText="1"/>
    </xf>
    <xf numFmtId="166" fontId="6" fillId="0" borderId="9" xfId="0" applyNumberFormat="1" applyFont="1" applyBorder="1" applyAlignment="1">
      <alignment horizontal="center" vertical="center" wrapText="1"/>
    </xf>
    <xf numFmtId="166" fontId="23" fillId="0" borderId="4" xfId="0" applyNumberFormat="1" applyFont="1" applyBorder="1" applyAlignment="1">
      <alignment horizontal="center" vertical="center" wrapText="1"/>
    </xf>
    <xf numFmtId="166" fontId="50" fillId="0" borderId="32" xfId="0" applyNumberFormat="1" applyFont="1" applyBorder="1" applyAlignment="1">
      <alignment horizontal="center" vertical="center"/>
    </xf>
    <xf numFmtId="166" fontId="6" fillId="0" borderId="1" xfId="1" applyFont="1" applyFill="1" applyBorder="1" applyAlignment="1">
      <alignment horizontal="center" vertical="center" wrapText="1"/>
    </xf>
    <xf numFmtId="166" fontId="6" fillId="0" borderId="3" xfId="1" applyFont="1" applyFill="1" applyBorder="1" applyAlignment="1">
      <alignment horizontal="center" vertical="center" wrapText="1"/>
    </xf>
    <xf numFmtId="166" fontId="6" fillId="0" borderId="7" xfId="1" applyFont="1" applyFill="1" applyBorder="1" applyAlignment="1">
      <alignment horizontal="center" vertical="center" wrapText="1"/>
    </xf>
    <xf numFmtId="166" fontId="6" fillId="0" borderId="9" xfId="1" applyFont="1" applyFill="1" applyBorder="1" applyAlignment="1">
      <alignment horizontal="center" vertical="center" wrapText="1"/>
    </xf>
    <xf numFmtId="166" fontId="23" fillId="0" borderId="4" xfId="1" applyFont="1" applyFill="1" applyBorder="1" applyAlignment="1">
      <alignment horizontal="center" vertical="center" wrapText="1"/>
    </xf>
    <xf numFmtId="166" fontId="9" fillId="0" borderId="1" xfId="0" applyNumberFormat="1" applyFont="1" applyBorder="1" applyAlignment="1">
      <alignment horizontal="center" vertical="center" wrapText="1"/>
    </xf>
    <xf numFmtId="166" fontId="9" fillId="0" borderId="3" xfId="0" applyNumberFormat="1" applyFont="1" applyBorder="1" applyAlignment="1">
      <alignment horizontal="center" vertical="center" wrapText="1"/>
    </xf>
    <xf numFmtId="166" fontId="9" fillId="0" borderId="7"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0" fontId="1" fillId="9" borderId="28" xfId="0" applyFont="1" applyFill="1" applyBorder="1" applyAlignment="1">
      <alignment horizontal="center"/>
    </xf>
    <xf numFmtId="0" fontId="1" fillId="9" borderId="29" xfId="0" applyFont="1" applyFill="1" applyBorder="1" applyAlignment="1">
      <alignment horizontal="center"/>
    </xf>
    <xf numFmtId="0" fontId="1" fillId="9" borderId="30" xfId="0" applyFont="1" applyFill="1" applyBorder="1" applyAlignment="1">
      <alignment horizont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4" xfId="0" applyFont="1" applyBorder="1" applyAlignment="1">
      <alignment horizontal="center" vertical="center"/>
    </xf>
    <xf numFmtId="0" fontId="57" fillId="0" borderId="27" xfId="0" applyFont="1" applyBorder="1" applyAlignment="1">
      <alignment horizontal="center" vertical="center"/>
    </xf>
    <xf numFmtId="0" fontId="18" fillId="12" borderId="26" xfId="0" applyFont="1" applyFill="1" applyBorder="1" applyAlignment="1">
      <alignment horizontal="center" vertical="top" wrapText="1"/>
    </xf>
    <xf numFmtId="0" fontId="18" fillId="12" borderId="4" xfId="0" applyFont="1" applyFill="1" applyBorder="1" applyAlignment="1">
      <alignment horizontal="center" vertical="top" wrapText="1"/>
    </xf>
    <xf numFmtId="0" fontId="18" fillId="12" borderId="31" xfId="0" applyFont="1" applyFill="1" applyBorder="1" applyAlignment="1">
      <alignment horizontal="center" vertical="top" wrapText="1"/>
    </xf>
    <xf numFmtId="0" fontId="18" fillId="12" borderId="32" xfId="0" applyFont="1" applyFill="1" applyBorder="1" applyAlignment="1">
      <alignment horizontal="center" vertical="top" wrapText="1"/>
    </xf>
    <xf numFmtId="0" fontId="23" fillId="0" borderId="4" xfId="0" applyFont="1" applyBorder="1" applyAlignment="1">
      <alignment horizontal="center" vertical="center" wrapText="1"/>
    </xf>
    <xf numFmtId="0" fontId="9" fillId="4" borderId="4" xfId="0" applyFont="1" applyFill="1" applyBorder="1" applyAlignment="1" applyProtection="1">
      <alignment horizontal="center" wrapText="1"/>
      <protection locked="0"/>
    </xf>
    <xf numFmtId="0" fontId="9" fillId="4" borderId="4" xfId="0" applyFont="1" applyFill="1" applyBorder="1" applyAlignment="1" applyProtection="1">
      <alignment horizontal="center"/>
      <protection locked="0"/>
    </xf>
    <xf numFmtId="0" fontId="10" fillId="4" borderId="4" xfId="0" applyFont="1" applyFill="1" applyBorder="1" applyAlignment="1" applyProtection="1">
      <alignment horizontal="center" wrapText="1"/>
      <protection locked="0"/>
    </xf>
    <xf numFmtId="0" fontId="10" fillId="4" borderId="27" xfId="0" applyFont="1" applyFill="1" applyBorder="1" applyAlignment="1" applyProtection="1">
      <alignment horizontal="center" wrapText="1"/>
      <protection locked="0"/>
    </xf>
    <xf numFmtId="0" fontId="5" fillId="4" borderId="4" xfId="0" applyFont="1" applyFill="1" applyBorder="1" applyAlignment="1" applyProtection="1">
      <alignment horizontal="center"/>
      <protection locked="0"/>
    </xf>
    <xf numFmtId="0" fontId="10" fillId="4" borderId="4"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10" fillId="0" borderId="32" xfId="0" applyFont="1" applyBorder="1" applyAlignment="1">
      <alignment horizontal="left" vertical="center" wrapText="1"/>
    </xf>
    <xf numFmtId="0" fontId="9" fillId="4" borderId="32" xfId="0" applyFont="1" applyFill="1" applyBorder="1" applyAlignment="1" applyProtection="1">
      <alignment horizontal="center" vertical="center"/>
      <protection locked="0"/>
    </xf>
    <xf numFmtId="0" fontId="9" fillId="4" borderId="33"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9" fillId="0" borderId="4"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2" fillId="12" borderId="28" xfId="0" applyFont="1" applyFill="1" applyBorder="1" applyAlignment="1">
      <alignment horizontal="right" vertical="center" wrapText="1"/>
    </xf>
    <xf numFmtId="0" fontId="2" fillId="12" borderId="29" xfId="0" applyFont="1" applyFill="1" applyBorder="1" applyAlignment="1">
      <alignment horizontal="right" vertical="center"/>
    </xf>
    <xf numFmtId="0" fontId="30" fillId="4" borderId="29" xfId="0" applyFont="1" applyFill="1" applyBorder="1" applyAlignment="1" applyProtection="1">
      <alignment horizontal="center" vertical="center"/>
      <protection locked="0"/>
    </xf>
    <xf numFmtId="0" fontId="30" fillId="4" borderId="30" xfId="0" applyFont="1" applyFill="1" applyBorder="1" applyAlignment="1" applyProtection="1">
      <alignment horizontal="center" vertical="center"/>
      <protection locked="0"/>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27" xfId="0" applyFont="1" applyBorder="1" applyAlignment="1">
      <alignment horizontal="center" vertical="center" wrapText="1"/>
    </xf>
    <xf numFmtId="9" fontId="9" fillId="0" borderId="26" xfId="2" applyFont="1" applyFill="1" applyBorder="1" applyAlignment="1">
      <alignment horizontal="center" vertical="center" wrapText="1"/>
    </xf>
    <xf numFmtId="9" fontId="9" fillId="0" borderId="4" xfId="2" applyFont="1" applyFill="1" applyBorder="1" applyAlignment="1">
      <alignment horizontal="center" vertical="center" wrapText="1"/>
    </xf>
    <xf numFmtId="9" fontId="9" fillId="0" borderId="27" xfId="2" applyFont="1" applyFill="1" applyBorder="1" applyAlignment="1">
      <alignment horizontal="center" vertical="center" wrapText="1"/>
    </xf>
    <xf numFmtId="0" fontId="22" fillId="12" borderId="26"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12" borderId="31" xfId="0" applyFont="1" applyFill="1" applyBorder="1" applyAlignment="1">
      <alignment horizontal="center" vertical="center" wrapText="1"/>
    </xf>
    <xf numFmtId="0" fontId="22" fillId="12" borderId="3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2" xfId="0" applyFont="1" applyFill="1" applyBorder="1" applyAlignment="1">
      <alignment horizontal="center" vertical="center"/>
    </xf>
    <xf numFmtId="0" fontId="0" fillId="4" borderId="4"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19" fillId="0" borderId="32" xfId="0" applyFont="1" applyBorder="1" applyAlignment="1">
      <alignment horizontal="center" vertical="center"/>
    </xf>
    <xf numFmtId="14" fontId="0" fillId="4" borderId="4" xfId="0" applyNumberFormat="1" applyFill="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32" xfId="0" applyFont="1" applyBorder="1" applyAlignment="1">
      <alignment horizontal="center" vertical="center"/>
    </xf>
    <xf numFmtId="0" fontId="0" fillId="4" borderId="27" xfId="0" applyFill="1" applyBorder="1" applyAlignment="1" applyProtection="1">
      <alignment horizontal="center" vertical="center"/>
      <protection locked="0"/>
    </xf>
    <xf numFmtId="20" fontId="0" fillId="4" borderId="32" xfId="0" applyNumberFormat="1" applyFill="1" applyBorder="1" applyAlignment="1" applyProtection="1">
      <alignment horizontal="center" vertical="center"/>
      <protection locked="0"/>
    </xf>
    <xf numFmtId="20" fontId="0" fillId="4" borderId="32" xfId="0" applyNumberFormat="1" applyFill="1" applyBorder="1" applyAlignment="1" applyProtection="1">
      <alignment horizontal="center"/>
      <protection locked="0"/>
    </xf>
    <xf numFmtId="0" fontId="0" fillId="4" borderId="33" xfId="0" applyFill="1" applyBorder="1" applyAlignment="1" applyProtection="1">
      <alignment horizontal="center"/>
      <protection locked="0"/>
    </xf>
    <xf numFmtId="166" fontId="32" fillId="4" borderId="26" xfId="1" applyFont="1" applyFill="1" applyBorder="1" applyAlignment="1">
      <alignment horizontal="center" vertical="center" wrapText="1"/>
    </xf>
    <xf numFmtId="166" fontId="32" fillId="4" borderId="4" xfId="1" applyFont="1" applyFill="1" applyBorder="1" applyAlignment="1">
      <alignment horizontal="center" vertical="center" wrapText="1"/>
    </xf>
    <xf numFmtId="166" fontId="32" fillId="4" borderId="27" xfId="1" applyFont="1" applyFill="1" applyBorder="1" applyAlignment="1">
      <alignment horizontal="center" vertical="center" wrapText="1"/>
    </xf>
    <xf numFmtId="0" fontId="0" fillId="10" borderId="4" xfId="0" applyFill="1" applyBorder="1" applyAlignment="1" applyProtection="1">
      <alignment horizontal="center" vertical="center"/>
      <protection locked="0"/>
    </xf>
    <xf numFmtId="0" fontId="22" fillId="0" borderId="4" xfId="0" applyFont="1" applyBorder="1" applyAlignment="1">
      <alignment horizontal="center" vertical="center" wrapText="1"/>
    </xf>
    <xf numFmtId="166" fontId="43" fillId="4" borderId="4" xfId="0" applyNumberFormat="1" applyFont="1" applyFill="1" applyBorder="1" applyAlignment="1">
      <alignment horizontal="center" vertical="center"/>
    </xf>
    <xf numFmtId="0" fontId="43" fillId="4" borderId="4" xfId="0" applyFont="1" applyFill="1" applyBorder="1" applyAlignment="1">
      <alignment horizontal="center" vertical="center"/>
    </xf>
    <xf numFmtId="166" fontId="2" fillId="2" borderId="26" xfId="1" applyFont="1" applyFill="1" applyBorder="1" applyAlignment="1" applyProtection="1">
      <alignment horizontal="center" vertical="center"/>
      <protection locked="0"/>
    </xf>
    <xf numFmtId="166" fontId="2" fillId="2" borderId="4" xfId="1"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1" fillId="0" borderId="4" xfId="0" applyFont="1" applyBorder="1" applyAlignment="1" applyProtection="1">
      <alignment horizontal="left" vertical="top"/>
      <protection locked="0"/>
    </xf>
    <xf numFmtId="0" fontId="1" fillId="0" borderId="27" xfId="0" applyFont="1" applyBorder="1" applyAlignment="1" applyProtection="1">
      <alignment horizontal="left" vertical="top"/>
      <protection locked="0"/>
    </xf>
    <xf numFmtId="0" fontId="2" fillId="12" borderId="28" xfId="0" applyFont="1" applyFill="1" applyBorder="1" applyAlignment="1">
      <alignment horizontal="right" vertical="center"/>
    </xf>
    <xf numFmtId="0" fontId="2" fillId="2" borderId="2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4" fillId="0" borderId="4" xfId="0" applyFont="1" applyBorder="1" applyAlignment="1">
      <alignment horizontal="center" vertical="center" wrapText="1"/>
    </xf>
    <xf numFmtId="0" fontId="22" fillId="0" borderId="27" xfId="0" applyFont="1" applyBorder="1" applyAlignment="1">
      <alignment horizontal="center" vertical="center" wrapText="1"/>
    </xf>
    <xf numFmtId="0" fontId="17" fillId="0" borderId="26"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166" fontId="50" fillId="0" borderId="4" xfId="0" applyNumberFormat="1" applyFont="1" applyBorder="1" applyAlignment="1">
      <alignment horizontal="center" vertical="center"/>
    </xf>
    <xf numFmtId="166" fontId="0" fillId="0" borderId="4" xfId="1"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27" xfId="0" applyBorder="1" applyAlignment="1" applyProtection="1">
      <alignment horizontal="center"/>
      <protection locked="0"/>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166" fontId="50" fillId="4" borderId="32" xfId="0" applyNumberFormat="1" applyFont="1" applyFill="1" applyBorder="1" applyAlignment="1" applyProtection="1">
      <alignment horizontal="center" vertical="center" wrapText="1"/>
      <protection locked="0"/>
    </xf>
    <xf numFmtId="166" fontId="50" fillId="4" borderId="33" xfId="0" applyNumberFormat="1" applyFont="1" applyFill="1" applyBorder="1" applyAlignment="1" applyProtection="1">
      <alignment horizontal="center" vertical="center" wrapText="1"/>
      <protection locked="0"/>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1" fillId="5" borderId="32" xfId="0" applyFont="1" applyFill="1" applyBorder="1" applyAlignment="1">
      <alignment horizontal="center" vertical="center"/>
    </xf>
    <xf numFmtId="0" fontId="1" fillId="5" borderId="33" xfId="0" applyFont="1" applyFill="1" applyBorder="1" applyAlignment="1">
      <alignment horizontal="center" vertical="center"/>
    </xf>
    <xf numFmtId="166" fontId="2" fillId="2" borderId="0" xfId="1" applyFont="1" applyFill="1" applyBorder="1" applyAlignment="1">
      <alignment horizontal="center" vertical="center" wrapText="1"/>
    </xf>
    <xf numFmtId="0" fontId="9" fillId="12" borderId="28" xfId="0" applyFont="1" applyFill="1" applyBorder="1" applyAlignment="1">
      <alignment horizontal="center" vertical="center" wrapText="1"/>
    </xf>
    <xf numFmtId="0" fontId="9" fillId="12" borderId="29" xfId="0" applyFont="1" applyFill="1" applyBorder="1" applyAlignment="1">
      <alignment horizontal="center" vertical="center" wrapText="1"/>
    </xf>
    <xf numFmtId="0" fontId="4" fillId="4" borderId="29"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17" fillId="0" borderId="4" xfId="0" applyFont="1" applyBorder="1" applyAlignment="1" applyProtection="1">
      <alignment horizontal="left" vertical="top"/>
      <protection locked="0"/>
    </xf>
    <xf numFmtId="0" fontId="17" fillId="0" borderId="27" xfId="0" applyFont="1" applyBorder="1" applyAlignment="1" applyProtection="1">
      <alignment horizontal="left" vertical="top"/>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169" fontId="37" fillId="13" borderId="4" xfId="1" applyNumberFormat="1" applyFont="1" applyFill="1" applyBorder="1" applyAlignment="1" applyProtection="1">
      <alignment horizontal="right" vertical="center"/>
      <protection locked="0"/>
    </xf>
    <xf numFmtId="0" fontId="54" fillId="0" borderId="26" xfId="0" applyFont="1" applyBorder="1" applyAlignment="1">
      <alignment horizontal="center" vertical="center" wrapText="1"/>
    </xf>
    <xf numFmtId="0" fontId="54" fillId="0" borderId="4" xfId="0" applyFont="1" applyBorder="1" applyAlignment="1">
      <alignment horizontal="center" vertical="center" wrapText="1"/>
    </xf>
    <xf numFmtId="169" fontId="2" fillId="2" borderId="53" xfId="1" applyNumberFormat="1" applyFont="1" applyFill="1" applyBorder="1" applyAlignment="1">
      <alignment horizontal="right" vertical="center" wrapText="1"/>
    </xf>
    <xf numFmtId="169" fontId="2" fillId="2" borderId="43" xfId="1" applyNumberFormat="1" applyFont="1" applyFill="1" applyBorder="1" applyAlignment="1">
      <alignment horizontal="right" vertical="center" wrapText="1"/>
    </xf>
    <xf numFmtId="0" fontId="1" fillId="0" borderId="42" xfId="0" applyFont="1" applyBorder="1" applyAlignment="1">
      <alignment horizontal="center" vertical="center"/>
    </xf>
    <xf numFmtId="0" fontId="1" fillId="0" borderId="13" xfId="0" applyFont="1" applyBorder="1" applyAlignment="1">
      <alignment horizontal="center" vertical="center"/>
    </xf>
    <xf numFmtId="0" fontId="1" fillId="0" borderId="43"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166" fontId="36" fillId="4" borderId="11" xfId="1" applyFont="1" applyFill="1" applyBorder="1" applyAlignment="1">
      <alignment horizontal="center" vertical="center" wrapText="1"/>
    </xf>
    <xf numFmtId="166" fontId="36" fillId="4" borderId="12" xfId="1" applyFont="1" applyFill="1" applyBorder="1" applyAlignment="1">
      <alignment horizontal="center" vertical="center" wrapText="1"/>
    </xf>
    <xf numFmtId="166" fontId="23" fillId="0" borderId="11" xfId="1" applyFont="1" applyFill="1" applyBorder="1" applyAlignment="1">
      <alignment horizontal="center" vertical="center" wrapText="1"/>
    </xf>
    <xf numFmtId="166" fontId="11" fillId="4" borderId="11" xfId="1" applyFont="1" applyFill="1" applyBorder="1" applyAlignment="1">
      <alignment horizontal="center" vertical="center" wrapText="1"/>
    </xf>
    <xf numFmtId="166" fontId="11" fillId="4" borderId="12" xfId="1" applyFont="1" applyFill="1" applyBorder="1" applyAlignment="1">
      <alignment horizontal="center" vertical="center" wrapText="1"/>
    </xf>
    <xf numFmtId="166" fontId="36" fillId="4" borderId="11" xfId="1" applyFont="1" applyFill="1" applyBorder="1" applyAlignment="1">
      <alignment horizontal="center" vertical="center"/>
    </xf>
    <xf numFmtId="166" fontId="36" fillId="4" borderId="12" xfId="1"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166" fontId="2" fillId="13" borderId="11" xfId="1" applyFont="1" applyFill="1" applyBorder="1" applyAlignment="1" applyProtection="1">
      <alignment horizontal="left" vertical="center"/>
      <protection locked="0"/>
    </xf>
    <xf numFmtId="166" fontId="2" fillId="13" borderId="12" xfId="1" applyFont="1" applyFill="1" applyBorder="1" applyAlignment="1" applyProtection="1">
      <alignment horizontal="left" vertical="center"/>
      <protection locked="0"/>
    </xf>
    <xf numFmtId="166" fontId="12" fillId="4" borderId="11" xfId="1" applyFont="1" applyFill="1" applyBorder="1" applyAlignment="1">
      <alignment horizontal="center" vertical="center" wrapText="1"/>
    </xf>
    <xf numFmtId="166" fontId="12" fillId="4" borderId="12" xfId="1"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67" fontId="2" fillId="4" borderId="11" xfId="1" applyNumberFormat="1" applyFont="1" applyFill="1" applyBorder="1" applyAlignment="1">
      <alignment horizontal="center" vertical="center" wrapText="1"/>
    </xf>
    <xf numFmtId="167" fontId="2" fillId="4" borderId="12" xfId="1" applyNumberFormat="1" applyFont="1" applyFill="1" applyBorder="1" applyAlignment="1">
      <alignment horizontal="center" vertical="center" wrapText="1"/>
    </xf>
    <xf numFmtId="0" fontId="40" fillId="4" borderId="2" xfId="0" applyFont="1" applyFill="1" applyBorder="1" applyAlignment="1">
      <alignment horizontal="center" vertical="center"/>
    </xf>
    <xf numFmtId="1" fontId="2" fillId="2" borderId="2"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14" fontId="0" fillId="4" borderId="11" xfId="0" applyNumberFormat="1"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1" fillId="0" borderId="10" xfId="0" applyFont="1" applyBorder="1" applyAlignment="1">
      <alignment horizontal="center" vertical="center"/>
    </xf>
    <xf numFmtId="0" fontId="37" fillId="4" borderId="11" xfId="0" applyFont="1" applyFill="1" applyBorder="1" applyAlignment="1">
      <alignment horizontal="center" vertical="center"/>
    </xf>
    <xf numFmtId="0" fontId="37" fillId="4" borderId="12"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4" fillId="0" borderId="0" xfId="0" applyFont="1" applyAlignment="1">
      <alignment horizontal="center" vertic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1" xfId="0" applyFont="1" applyFill="1" applyBorder="1" applyAlignment="1" applyProtection="1">
      <alignment horizontal="center" vertical="top"/>
      <protection locked="0"/>
    </xf>
    <xf numFmtId="0" fontId="2" fillId="4" borderId="12" xfId="0" applyFont="1" applyFill="1" applyBorder="1" applyAlignment="1" applyProtection="1">
      <alignment horizontal="center" vertical="top"/>
      <protection locked="0"/>
    </xf>
    <xf numFmtId="0" fontId="2" fillId="4" borderId="11"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33" fillId="9" borderId="5" xfId="0" applyFont="1" applyFill="1" applyBorder="1" applyAlignment="1">
      <alignment horizontal="center" vertical="center"/>
    </xf>
    <xf numFmtId="0" fontId="33" fillId="9" borderId="0" xfId="0" applyFont="1" applyFill="1" applyAlignment="1">
      <alignment horizontal="center" vertical="center"/>
    </xf>
    <xf numFmtId="0" fontId="33" fillId="9" borderId="6" xfId="0" applyFont="1" applyFill="1" applyBorder="1" applyAlignment="1">
      <alignment horizontal="center" vertical="center"/>
    </xf>
    <xf numFmtId="0" fontId="42" fillId="9" borderId="7" xfId="0" applyFont="1" applyFill="1" applyBorder="1" applyAlignment="1">
      <alignment horizontal="center" vertical="center" wrapText="1"/>
    </xf>
    <xf numFmtId="0" fontId="42" fillId="9" borderId="8" xfId="0" applyFont="1" applyFill="1" applyBorder="1" applyAlignment="1">
      <alignment horizontal="center" vertical="center" wrapText="1"/>
    </xf>
    <xf numFmtId="0" fontId="42" fillId="9" borderId="9" xfId="0" applyFont="1" applyFill="1" applyBorder="1" applyAlignment="1">
      <alignment horizontal="center" vertical="center" wrapText="1"/>
    </xf>
    <xf numFmtId="0" fontId="18" fillId="0" borderId="24" xfId="0" applyFont="1" applyBorder="1" applyAlignment="1">
      <alignment horizontal="left" vertical="top" wrapText="1"/>
    </xf>
    <xf numFmtId="0" fontId="18" fillId="0" borderId="0" xfId="0" applyFont="1" applyAlignment="1">
      <alignment horizontal="left" vertical="top" wrapText="1"/>
    </xf>
    <xf numFmtId="0" fontId="18" fillId="0" borderId="25" xfId="0" applyFont="1" applyBorder="1" applyAlignment="1">
      <alignment horizontal="left" vertical="top" wrapText="1"/>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19" fillId="2" borderId="28"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0" fillId="2" borderId="29"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23" fillId="2" borderId="29" xfId="0" applyFont="1" applyFill="1" applyBorder="1" applyAlignment="1">
      <alignment horizontal="center" vertical="center" wrapText="1"/>
    </xf>
    <xf numFmtId="0" fontId="22" fillId="4" borderId="29" xfId="0" applyFont="1" applyFill="1" applyBorder="1" applyAlignment="1">
      <alignment horizontal="center" vertical="center"/>
    </xf>
    <xf numFmtId="0" fontId="22" fillId="4" borderId="30" xfId="0" applyFont="1" applyFill="1" applyBorder="1" applyAlignment="1">
      <alignment horizontal="center" vertical="center"/>
    </xf>
    <xf numFmtId="0" fontId="23" fillId="2" borderId="4" xfId="0" applyFont="1" applyFill="1" applyBorder="1" applyAlignment="1">
      <alignment horizontal="center" vertical="center" wrapText="1"/>
    </xf>
    <xf numFmtId="0" fontId="22" fillId="4" borderId="4" xfId="0" applyFont="1" applyFill="1" applyBorder="1" applyAlignment="1">
      <alignment horizontal="center" vertical="center"/>
    </xf>
    <xf numFmtId="0" fontId="22" fillId="4" borderId="27" xfId="0" applyFont="1" applyFill="1" applyBorder="1" applyAlignment="1">
      <alignment horizontal="center" vertical="center"/>
    </xf>
    <xf numFmtId="0" fontId="18" fillId="0" borderId="35" xfId="0" applyFont="1" applyBorder="1" applyAlignment="1">
      <alignment horizontal="left" vertical="top" wrapText="1"/>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2" borderId="52"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49" xfId="0" applyFont="1" applyBorder="1" applyAlignment="1">
      <alignment horizontal="center"/>
    </xf>
    <xf numFmtId="0" fontId="1" fillId="0" borderId="2" xfId="0" applyFont="1" applyBorder="1" applyAlignment="1">
      <alignment horizontal="center"/>
    </xf>
    <xf numFmtId="0" fontId="1" fillId="0" borderId="38" xfId="0" applyFont="1" applyBorder="1" applyAlignment="1">
      <alignment horizontal="center"/>
    </xf>
    <xf numFmtId="0" fontId="10"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4" borderId="0" xfId="0" applyFont="1" applyFill="1" applyAlignment="1" applyProtection="1">
      <alignment horizontal="left" vertical="center" wrapText="1"/>
      <protection locked="0"/>
    </xf>
    <xf numFmtId="0" fontId="10" fillId="4" borderId="6"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168" fontId="31" fillId="2" borderId="10" xfId="0" applyNumberFormat="1" applyFont="1" applyFill="1" applyBorder="1" applyAlignment="1">
      <alignment horizontal="center" vertical="center"/>
    </xf>
    <xf numFmtId="168" fontId="31" fillId="2" borderId="11" xfId="0" applyNumberFormat="1" applyFont="1" applyFill="1" applyBorder="1" applyAlignment="1">
      <alignment horizontal="center" vertical="center"/>
    </xf>
    <xf numFmtId="168" fontId="31" fillId="2" borderId="12" xfId="0" applyNumberFormat="1" applyFont="1" applyFill="1" applyBorder="1" applyAlignment="1">
      <alignment horizontal="center" vertical="center"/>
    </xf>
    <xf numFmtId="0" fontId="10" fillId="2" borderId="6" xfId="0" applyFont="1" applyFill="1" applyBorder="1" applyAlignment="1">
      <alignment horizontal="center" vertical="center" wrapText="1"/>
    </xf>
    <xf numFmtId="0" fontId="17" fillId="0" borderId="5" xfId="0" applyFont="1" applyBorder="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wrapText="1"/>
    </xf>
    <xf numFmtId="0" fontId="17" fillId="0" borderId="7" xfId="0" applyFont="1" applyBorder="1" applyAlignment="1">
      <alignment horizontal="center" vertical="top"/>
    </xf>
    <xf numFmtId="0" fontId="17" fillId="0" borderId="8" xfId="0" applyFont="1" applyBorder="1" applyAlignment="1">
      <alignment horizontal="center" vertical="top"/>
    </xf>
    <xf numFmtId="0" fontId="17" fillId="0" borderId="9" xfId="0" applyFont="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4" borderId="10" xfId="0" applyFont="1" applyFill="1" applyBorder="1" applyAlignment="1" applyProtection="1">
      <alignment horizontal="center" vertical="top"/>
      <protection locked="0"/>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35" xfId="0" applyFont="1" applyBorder="1" applyAlignment="1">
      <alignment horizontal="center" wrapText="1"/>
    </xf>
    <xf numFmtId="0" fontId="1" fillId="0" borderId="36" xfId="0" applyFont="1" applyBorder="1" applyAlignment="1">
      <alignment horizontal="center" wrapText="1"/>
    </xf>
    <xf numFmtId="0" fontId="1" fillId="0" borderId="51" xfId="0" applyFont="1" applyBorder="1" applyAlignment="1">
      <alignment horizontal="center" wrapText="1"/>
    </xf>
    <xf numFmtId="166" fontId="1" fillId="0" borderId="1" xfId="1" applyFont="1" applyBorder="1" applyAlignment="1">
      <alignment horizontal="center" vertical="center"/>
    </xf>
    <xf numFmtId="166" fontId="1" fillId="0" borderId="38" xfId="1" applyFont="1" applyBorder="1" applyAlignment="1">
      <alignment horizontal="center" vertical="center"/>
    </xf>
    <xf numFmtId="166" fontId="1" fillId="0" borderId="44" xfId="1" applyFont="1" applyBorder="1" applyAlignment="1">
      <alignment horizontal="center" vertical="center"/>
    </xf>
    <xf numFmtId="166" fontId="1" fillId="0" borderId="37" xfId="1" applyFont="1" applyBorder="1" applyAlignment="1">
      <alignment horizontal="center" vertical="center"/>
    </xf>
    <xf numFmtId="0" fontId="1" fillId="0" borderId="26" xfId="0" applyFont="1" applyBorder="1" applyAlignment="1">
      <alignment horizontal="center" wrapText="1"/>
    </xf>
    <xf numFmtId="0" fontId="1" fillId="0" borderId="4" xfId="0" applyFont="1" applyBorder="1" applyAlignment="1">
      <alignment horizontal="center"/>
    </xf>
    <xf numFmtId="0" fontId="1" fillId="0" borderId="31" xfId="0" applyFont="1" applyBorder="1" applyAlignment="1">
      <alignment horizontal="center" wrapText="1"/>
    </xf>
    <xf numFmtId="0" fontId="1" fillId="0" borderId="32" xfId="0" applyFont="1" applyBorder="1" applyAlignment="1">
      <alignment horizontal="center" wrapText="1"/>
    </xf>
    <xf numFmtId="0" fontId="1" fillId="0" borderId="45" xfId="0" applyFont="1" applyBorder="1" applyAlignment="1">
      <alignment horizontal="center"/>
    </xf>
    <xf numFmtId="0" fontId="1" fillId="0" borderId="46" xfId="0" applyFont="1" applyBorder="1" applyAlignment="1">
      <alignment horizontal="center"/>
    </xf>
    <xf numFmtId="0" fontId="1" fillId="0" borderId="47" xfId="0" applyFont="1" applyBorder="1" applyAlignment="1">
      <alignment horizontal="center"/>
    </xf>
    <xf numFmtId="0" fontId="1" fillId="0" borderId="40" xfId="0" applyFont="1" applyBorder="1" applyAlignment="1">
      <alignment horizontal="center"/>
    </xf>
    <xf numFmtId="0" fontId="1" fillId="0" borderId="11" xfId="0" applyFont="1" applyBorder="1" applyAlignment="1">
      <alignment horizontal="center"/>
    </xf>
    <xf numFmtId="0" fontId="1" fillId="0" borderId="41" xfId="0" applyFont="1" applyBorder="1" applyAlignment="1">
      <alignment horizontal="center"/>
    </xf>
    <xf numFmtId="166" fontId="2" fillId="0" borderId="1" xfId="1" applyFont="1" applyFill="1" applyBorder="1" applyAlignment="1">
      <alignment horizontal="center" vertical="center" wrapText="1"/>
    </xf>
    <xf numFmtId="166" fontId="2" fillId="0" borderId="38" xfId="1" applyFont="1" applyFill="1" applyBorder="1" applyAlignment="1">
      <alignment horizontal="center" vertical="center" wrapText="1"/>
    </xf>
    <xf numFmtId="166" fontId="2" fillId="0" borderId="7" xfId="1" applyFont="1" applyFill="1" applyBorder="1" applyAlignment="1">
      <alignment horizontal="center" vertical="center" wrapText="1"/>
    </xf>
    <xf numFmtId="166" fontId="2" fillId="0" borderId="50" xfId="1" applyFont="1" applyFill="1" applyBorder="1" applyAlignment="1">
      <alignment horizontal="center" vertical="center" wrapText="1"/>
    </xf>
    <xf numFmtId="0" fontId="1" fillId="0" borderId="39"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48" fillId="0" borderId="31" xfId="0" applyFont="1" applyBorder="1" applyAlignment="1">
      <alignment horizontal="left" vertical="center" wrapText="1"/>
    </xf>
    <xf numFmtId="0" fontId="48" fillId="0" borderId="32" xfId="0" applyFont="1" applyBorder="1" applyAlignment="1">
      <alignment horizontal="left" vertical="center" wrapText="1"/>
    </xf>
    <xf numFmtId="0" fontId="47" fillId="11" borderId="28" xfId="0" applyFont="1" applyFill="1" applyBorder="1" applyAlignment="1">
      <alignment horizontal="center" vertical="center" wrapText="1"/>
    </xf>
    <xf numFmtId="0" fontId="47" fillId="11" borderId="29" xfId="0" applyFont="1" applyFill="1" applyBorder="1" applyAlignment="1">
      <alignment horizontal="center" vertical="center" wrapText="1"/>
    </xf>
    <xf numFmtId="0" fontId="48" fillId="0" borderId="26" xfId="0" applyFont="1" applyBorder="1" applyAlignment="1">
      <alignment horizontal="left" vertical="center" wrapText="1"/>
    </xf>
    <xf numFmtId="0" fontId="48" fillId="0" borderId="4" xfId="0" applyFont="1" applyBorder="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Alignment="1">
      <alignment horizontal="center" vertical="center" wrapText="1"/>
    </xf>
    <xf numFmtId="0" fontId="52" fillId="0" borderId="54" xfId="0" applyFont="1" applyBorder="1" applyAlignment="1">
      <alignment horizontal="center" vertical="center"/>
    </xf>
    <xf numFmtId="0" fontId="20" fillId="6" borderId="58" xfId="0" applyFont="1" applyFill="1" applyBorder="1" applyAlignment="1">
      <alignment horizontal="center" vertical="center" wrapText="1"/>
    </xf>
    <xf numFmtId="0" fontId="20" fillId="6" borderId="59" xfId="0" applyFont="1" applyFill="1" applyBorder="1" applyAlignment="1">
      <alignment horizontal="center" vertical="center" wrapText="1"/>
    </xf>
    <xf numFmtId="0" fontId="20" fillId="6" borderId="60" xfId="0" applyFont="1" applyFill="1" applyBorder="1" applyAlignment="1">
      <alignment horizontal="center" vertical="center" wrapText="1"/>
    </xf>
    <xf numFmtId="0" fontId="44" fillId="0" borderId="0" xfId="0" applyFont="1" applyAlignment="1">
      <alignment horizontal="center" vertical="center"/>
    </xf>
    <xf numFmtId="0" fontId="1" fillId="0" borderId="4" xfId="0" applyFont="1" applyBorder="1" applyAlignment="1">
      <alignment horizont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 fillId="0" borderId="26" xfId="0" applyFont="1" applyBorder="1" applyAlignment="1">
      <alignment horizontal="center"/>
    </xf>
    <xf numFmtId="0" fontId="1" fillId="15" borderId="26" xfId="0" applyFont="1" applyFill="1" applyBorder="1" applyAlignment="1">
      <alignment horizontal="center"/>
    </xf>
    <xf numFmtId="0" fontId="1" fillId="15" borderId="4" xfId="0" applyFont="1" applyFill="1" applyBorder="1" applyAlignment="1">
      <alignment horizontal="center"/>
    </xf>
    <xf numFmtId="0" fontId="1" fillId="0" borderId="4" xfId="0" applyFont="1" applyBorder="1" applyAlignment="1">
      <alignment horizontal="center" vertical="center"/>
    </xf>
    <xf numFmtId="0" fontId="33" fillId="0" borderId="8" xfId="0" applyFont="1" applyBorder="1" applyAlignment="1">
      <alignment horizontal="center"/>
    </xf>
    <xf numFmtId="0" fontId="33" fillId="0" borderId="9" xfId="0" applyFont="1" applyBorder="1" applyAlignment="1">
      <alignment horizont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wrapText="1"/>
    </xf>
    <xf numFmtId="0" fontId="20" fillId="0" borderId="17" xfId="0" applyFont="1" applyBorder="1" applyAlignment="1">
      <alignment horizontal="center" vertical="center" wrapText="1"/>
    </xf>
    <xf numFmtId="0" fontId="20" fillId="14" borderId="17" xfId="0" applyFont="1" applyFill="1" applyBorder="1" applyAlignment="1">
      <alignment horizontal="center" vertical="center" wrapText="1"/>
    </xf>
  </cellXfs>
  <cellStyles count="5">
    <cellStyle name="Hipervínculo" xfId="3" builtinId="8"/>
    <cellStyle name="Moneda" xfId="1" builtinId="4"/>
    <cellStyle name="Moneda 2" xfId="4"/>
    <cellStyle name="Normal" xfId="0" builtinId="0"/>
    <cellStyle name="Porcentaje" xfId="2"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C7CC"/>
      <color rgb="FFFCAEB5"/>
      <color rgb="FF0FCF5D"/>
      <color rgb="FF30F07E"/>
      <color rgb="FFFB8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314325</xdr:colOff>
      <xdr:row>103</xdr:row>
      <xdr:rowOff>361950</xdr:rowOff>
    </xdr:from>
    <xdr:to>
      <xdr:col>7</xdr:col>
      <xdr:colOff>161925</xdr:colOff>
      <xdr:row>103</xdr:row>
      <xdr:rowOff>361950</xdr:rowOff>
    </xdr:to>
    <xdr:cxnSp macro="">
      <xdr:nvCxnSpPr>
        <xdr:cNvPr id="3" name="Conector recto de flecha 2">
          <a:extLst>
            <a:ext uri="{FF2B5EF4-FFF2-40B4-BE49-F238E27FC236}">
              <a16:creationId xmlns:a16="http://schemas.microsoft.com/office/drawing/2014/main" id="{00000000-0008-0000-0000-000003000000}"/>
            </a:ext>
          </a:extLst>
        </xdr:cNvPr>
        <xdr:cNvCxnSpPr/>
      </xdr:nvCxnSpPr>
      <xdr:spPr>
        <a:xfrm>
          <a:off x="2781300" y="22069425"/>
          <a:ext cx="11334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B0F0"/>
  </sheetPr>
  <dimension ref="A1:BG1048575"/>
  <sheetViews>
    <sheetView tabSelected="1" view="pageBreakPreview" zoomScaleNormal="100" zoomScaleSheetLayoutView="100" zoomScalePageLayoutView="40" workbookViewId="0">
      <selection activeCell="N32" sqref="N32:P32"/>
    </sheetView>
  </sheetViews>
  <sheetFormatPr baseColWidth="10" defaultColWidth="11.42578125" defaultRowHeight="10.5" customHeight="1" x14ac:dyDescent="0.25"/>
  <cols>
    <col min="1" max="1" width="1.140625" customWidth="1"/>
    <col min="2" max="2" width="9.7109375" customWidth="1"/>
    <col min="3" max="3" width="9.28515625" customWidth="1"/>
    <col min="4" max="4" width="5.7109375" customWidth="1"/>
    <col min="5" max="5" width="11.140625" customWidth="1"/>
    <col min="6" max="6" width="8.140625" customWidth="1"/>
    <col min="7" max="7" width="11.140625" customWidth="1"/>
    <col min="8" max="8" width="9.7109375" customWidth="1"/>
    <col min="9" max="9" width="1.28515625" customWidth="1"/>
    <col min="10" max="10" width="11.140625" customWidth="1"/>
    <col min="11" max="11" width="8.42578125" customWidth="1"/>
    <col min="12" max="12" width="6" customWidth="1"/>
    <col min="13" max="15" width="10.7109375" customWidth="1"/>
    <col min="16" max="16" width="11.140625" customWidth="1"/>
    <col min="17" max="17" width="1.140625" customWidth="1"/>
    <col min="19" max="19" width="15.7109375" bestFit="1" customWidth="1"/>
    <col min="20" max="20" width="11.42578125" style="33"/>
  </cols>
  <sheetData>
    <row r="1" spans="1:17" ht="5.25" customHeight="1" x14ac:dyDescent="0.25">
      <c r="A1" s="73"/>
      <c r="B1" s="74"/>
      <c r="C1" s="74"/>
      <c r="D1" s="74"/>
      <c r="E1" s="74"/>
      <c r="F1" s="74"/>
      <c r="G1" s="74"/>
      <c r="H1" s="74"/>
      <c r="I1" s="74"/>
      <c r="J1" s="74"/>
      <c r="K1" s="74"/>
      <c r="L1" s="74"/>
      <c r="M1" s="74"/>
      <c r="N1" s="74"/>
      <c r="O1" s="74"/>
      <c r="P1" s="75"/>
      <c r="Q1" s="75"/>
    </row>
    <row r="2" spans="1:17" ht="12" customHeight="1" x14ac:dyDescent="0.25">
      <c r="A2" s="76"/>
      <c r="B2" s="527" t="s">
        <v>490</v>
      </c>
      <c r="C2" s="528"/>
      <c r="D2" s="528"/>
      <c r="E2" s="528"/>
      <c r="F2" s="528"/>
      <c r="G2" s="528"/>
      <c r="H2" s="528"/>
      <c r="I2" s="528"/>
      <c r="J2" s="528"/>
      <c r="K2" s="528"/>
      <c r="L2" s="528"/>
      <c r="M2" s="528"/>
      <c r="N2" s="529"/>
      <c r="O2" s="184" t="s">
        <v>468</v>
      </c>
      <c r="P2" s="184" t="s">
        <v>491</v>
      </c>
      <c r="Q2" s="77"/>
    </row>
    <row r="3" spans="1:17" ht="12" customHeight="1" x14ac:dyDescent="0.25">
      <c r="A3" s="76"/>
      <c r="B3" s="530"/>
      <c r="C3" s="531"/>
      <c r="D3" s="531"/>
      <c r="E3" s="531"/>
      <c r="F3" s="531"/>
      <c r="G3" s="531"/>
      <c r="H3" s="531"/>
      <c r="I3" s="531"/>
      <c r="J3" s="531"/>
      <c r="K3" s="531"/>
      <c r="L3" s="531"/>
      <c r="M3" s="531"/>
      <c r="N3" s="532"/>
      <c r="O3" s="184" t="s">
        <v>469</v>
      </c>
      <c r="P3" s="184">
        <v>5</v>
      </c>
      <c r="Q3" s="77"/>
    </row>
    <row r="4" spans="1:17" ht="12" customHeight="1" x14ac:dyDescent="0.25">
      <c r="A4" s="76"/>
      <c r="B4" s="530"/>
      <c r="C4" s="531"/>
      <c r="D4" s="531"/>
      <c r="E4" s="531"/>
      <c r="F4" s="531"/>
      <c r="G4" s="531"/>
      <c r="H4" s="531"/>
      <c r="I4" s="531"/>
      <c r="J4" s="531"/>
      <c r="K4" s="531"/>
      <c r="L4" s="531"/>
      <c r="M4" s="531"/>
      <c r="N4" s="532"/>
      <c r="O4" s="184" t="s">
        <v>470</v>
      </c>
      <c r="P4" s="186">
        <v>45397</v>
      </c>
      <c r="Q4" s="77"/>
    </row>
    <row r="5" spans="1:17" ht="12" customHeight="1" x14ac:dyDescent="0.25">
      <c r="A5" s="76"/>
      <c r="B5" s="533"/>
      <c r="C5" s="534"/>
      <c r="D5" s="534"/>
      <c r="E5" s="534"/>
      <c r="F5" s="534"/>
      <c r="G5" s="534"/>
      <c r="H5" s="534"/>
      <c r="I5" s="534"/>
      <c r="J5" s="534"/>
      <c r="K5" s="534"/>
      <c r="L5" s="534"/>
      <c r="M5" s="534"/>
      <c r="N5" s="535"/>
      <c r="O5" s="185" t="s">
        <v>471</v>
      </c>
      <c r="P5" s="185">
        <v>1</v>
      </c>
      <c r="Q5" s="77"/>
    </row>
    <row r="6" spans="1:17" ht="3.95" customHeight="1" x14ac:dyDescent="0.3">
      <c r="A6" s="76"/>
      <c r="B6" s="1"/>
      <c r="C6" s="1"/>
      <c r="D6" s="1"/>
      <c r="E6" s="1"/>
      <c r="F6" s="1"/>
      <c r="G6" s="1"/>
      <c r="H6" s="1"/>
      <c r="I6" s="1"/>
      <c r="J6" s="1"/>
      <c r="K6" s="1"/>
      <c r="L6" s="1"/>
      <c r="M6" s="1"/>
      <c r="N6" s="1"/>
      <c r="O6" s="1"/>
      <c r="P6" s="80"/>
      <c r="Q6" s="80"/>
    </row>
    <row r="7" spans="1:17" ht="12.75" customHeight="1" x14ac:dyDescent="0.3">
      <c r="A7" s="76"/>
      <c r="B7" s="527" t="s">
        <v>397</v>
      </c>
      <c r="C7" s="528"/>
      <c r="D7" s="528"/>
      <c r="E7" s="528"/>
      <c r="F7" s="528"/>
      <c r="G7" s="528"/>
      <c r="H7" s="528"/>
      <c r="I7" s="528"/>
      <c r="J7" s="528"/>
      <c r="K7" s="528"/>
      <c r="L7" s="528"/>
      <c r="M7" s="528"/>
      <c r="N7" s="528"/>
      <c r="O7" s="528"/>
      <c r="P7" s="529"/>
      <c r="Q7" s="80"/>
    </row>
    <row r="8" spans="1:17" ht="12.75" customHeight="1" x14ac:dyDescent="0.3">
      <c r="A8" s="76"/>
      <c r="B8" s="536" t="s">
        <v>46</v>
      </c>
      <c r="C8" s="537"/>
      <c r="D8" s="537"/>
      <c r="E8" s="537"/>
      <c r="F8" s="537"/>
      <c r="G8" s="537"/>
      <c r="H8" s="537"/>
      <c r="I8" s="537"/>
      <c r="J8" s="537"/>
      <c r="K8" s="537"/>
      <c r="L8" s="537"/>
      <c r="M8" s="537"/>
      <c r="N8" s="537"/>
      <c r="O8" s="537"/>
      <c r="P8" s="538"/>
      <c r="Q8" s="80"/>
    </row>
    <row r="9" spans="1:17" ht="12.75" customHeight="1" x14ac:dyDescent="0.3">
      <c r="A9" s="76"/>
      <c r="B9" s="536" t="s">
        <v>433</v>
      </c>
      <c r="C9" s="537"/>
      <c r="D9" s="537"/>
      <c r="E9" s="537"/>
      <c r="F9" s="537"/>
      <c r="G9" s="537"/>
      <c r="H9" s="537"/>
      <c r="I9" s="537"/>
      <c r="J9" s="537"/>
      <c r="K9" s="537"/>
      <c r="L9" s="537"/>
      <c r="M9" s="537"/>
      <c r="N9" s="537"/>
      <c r="O9" s="537"/>
      <c r="P9" s="538"/>
      <c r="Q9" s="80"/>
    </row>
    <row r="10" spans="1:17" ht="26.25" customHeight="1" x14ac:dyDescent="0.3">
      <c r="A10" s="76"/>
      <c r="B10" s="523" t="s">
        <v>429</v>
      </c>
      <c r="C10" s="524"/>
      <c r="D10" s="524"/>
      <c r="E10" s="524"/>
      <c r="F10" s="524"/>
      <c r="G10" s="524"/>
      <c r="H10" s="524"/>
      <c r="I10" s="524"/>
      <c r="J10" s="524"/>
      <c r="K10" s="524"/>
      <c r="L10" s="524"/>
      <c r="M10" s="524"/>
      <c r="N10" s="524"/>
      <c r="O10" s="524"/>
      <c r="P10" s="546"/>
      <c r="Q10" s="80"/>
    </row>
    <row r="11" spans="1:17" ht="24.75" customHeight="1" x14ac:dyDescent="0.3">
      <c r="A11" s="76"/>
      <c r="B11" s="149" t="s">
        <v>434</v>
      </c>
      <c r="C11" s="524" t="str">
        <f>G22</f>
        <v/>
      </c>
      <c r="D11" s="524"/>
      <c r="E11" s="137" t="s">
        <v>431</v>
      </c>
      <c r="F11" s="167">
        <f>K22</f>
        <v>0</v>
      </c>
      <c r="G11" s="162" t="s">
        <v>465</v>
      </c>
      <c r="H11" s="524" t="s">
        <v>430</v>
      </c>
      <c r="I11" s="524"/>
      <c r="J11" s="524">
        <f>D20</f>
        <v>0</v>
      </c>
      <c r="K11" s="524"/>
      <c r="L11" s="524"/>
      <c r="M11" s="524"/>
      <c r="N11" s="524" t="s">
        <v>432</v>
      </c>
      <c r="O11" s="524"/>
      <c r="P11" s="168">
        <f>K20</f>
        <v>0</v>
      </c>
      <c r="Q11" s="80"/>
    </row>
    <row r="12" spans="1:17" ht="26.25" customHeight="1" x14ac:dyDescent="0.3">
      <c r="A12" s="76"/>
      <c r="B12" s="523" t="str">
        <f>IF(OR($G$22="CONTRATO/ORDEN SERVICIO",$G$22="ORDEN SERVICIO"),"que tiene por objeto","se establece")</f>
        <v>se establece</v>
      </c>
      <c r="C12" s="524"/>
      <c r="D12" s="525"/>
      <c r="E12" s="525"/>
      <c r="F12" s="525"/>
      <c r="G12" s="525"/>
      <c r="H12" s="525"/>
      <c r="I12" s="525"/>
      <c r="J12" s="525"/>
      <c r="K12" s="525"/>
      <c r="L12" s="525"/>
      <c r="M12" s="525"/>
      <c r="N12" s="525"/>
      <c r="O12" s="525"/>
      <c r="P12" s="526"/>
      <c r="Q12" s="80"/>
    </row>
    <row r="13" spans="1:17" ht="19.5" customHeight="1" x14ac:dyDescent="0.3">
      <c r="A13" s="76"/>
      <c r="B13" s="547" t="s">
        <v>436</v>
      </c>
      <c r="C13" s="548"/>
      <c r="D13" s="548"/>
      <c r="E13" s="549" t="str">
        <f>C11</f>
        <v/>
      </c>
      <c r="F13" s="549"/>
      <c r="G13" s="549"/>
      <c r="H13" s="37" t="s">
        <v>467</v>
      </c>
      <c r="I13" s="37"/>
      <c r="J13" s="37"/>
      <c r="K13" s="37"/>
      <c r="L13" s="37"/>
      <c r="M13" s="37"/>
      <c r="N13" s="37"/>
      <c r="O13" s="37"/>
      <c r="P13" s="138"/>
      <c r="Q13" s="80"/>
    </row>
    <row r="14" spans="1:17" ht="12.75" customHeight="1" x14ac:dyDescent="0.3">
      <c r="A14" s="76"/>
      <c r="B14" s="550" t="s">
        <v>466</v>
      </c>
      <c r="C14" s="551"/>
      <c r="D14" s="551"/>
      <c r="E14" s="551"/>
      <c r="F14" s="551"/>
      <c r="G14" s="551"/>
      <c r="H14" s="551"/>
      <c r="I14" s="551"/>
      <c r="J14" s="551"/>
      <c r="K14" s="551"/>
      <c r="L14" s="551"/>
      <c r="M14" s="551"/>
      <c r="N14" s="551"/>
      <c r="O14" s="551"/>
      <c r="P14" s="552"/>
      <c r="Q14" s="80"/>
    </row>
    <row r="15" spans="1:17" ht="3.95" customHeight="1" x14ac:dyDescent="0.25">
      <c r="A15" s="76"/>
      <c r="B15" s="2"/>
      <c r="C15" s="2"/>
      <c r="D15" s="2"/>
      <c r="E15" s="2"/>
      <c r="F15" s="2"/>
      <c r="G15" s="2"/>
      <c r="H15" s="2"/>
      <c r="I15" s="2"/>
      <c r="J15" s="2"/>
      <c r="K15" s="2"/>
      <c r="L15" s="2"/>
      <c r="M15" s="2"/>
      <c r="N15" s="2"/>
      <c r="O15" s="2"/>
      <c r="P15" s="77"/>
      <c r="Q15" s="77"/>
    </row>
    <row r="16" spans="1:17" ht="22.5" customHeight="1" x14ac:dyDescent="0.25">
      <c r="A16" s="76"/>
      <c r="B16" s="539" t="s">
        <v>398</v>
      </c>
      <c r="C16" s="539"/>
      <c r="D16" s="539"/>
      <c r="E16" s="540"/>
      <c r="F16" s="541"/>
      <c r="G16" s="541"/>
      <c r="H16" s="542"/>
      <c r="I16" s="3"/>
      <c r="J16" s="239" t="s">
        <v>0</v>
      </c>
      <c r="K16" s="241"/>
      <c r="L16" s="543"/>
      <c r="M16" s="544"/>
      <c r="N16" s="544"/>
      <c r="O16" s="544"/>
      <c r="P16" s="545"/>
      <c r="Q16" s="77"/>
    </row>
    <row r="17" spans="1:21" ht="3.95" customHeight="1" x14ac:dyDescent="0.25">
      <c r="A17" s="76"/>
      <c r="B17" s="47"/>
      <c r="C17" s="47"/>
      <c r="D17" s="47"/>
      <c r="E17" s="2"/>
      <c r="F17" s="2"/>
      <c r="G17" s="2"/>
      <c r="H17" s="2"/>
      <c r="I17" s="2"/>
      <c r="J17" s="2"/>
      <c r="K17" s="2"/>
      <c r="L17" s="2"/>
      <c r="M17" s="2"/>
      <c r="N17" s="2"/>
      <c r="O17" s="2"/>
      <c r="P17" s="77"/>
      <c r="Q17" s="77"/>
    </row>
    <row r="18" spans="1:21" ht="18" customHeight="1" x14ac:dyDescent="0.25">
      <c r="A18" s="76"/>
      <c r="B18" s="257" t="s">
        <v>399</v>
      </c>
      <c r="C18" s="257"/>
      <c r="D18" s="257"/>
      <c r="E18" s="257"/>
      <c r="F18" s="257"/>
      <c r="G18" s="257"/>
      <c r="H18" s="257"/>
      <c r="I18" s="257"/>
      <c r="J18" s="257"/>
      <c r="K18" s="257"/>
      <c r="L18" s="257"/>
      <c r="M18" s="257"/>
      <c r="N18" s="257"/>
      <c r="O18" s="257"/>
      <c r="P18" s="257"/>
      <c r="Q18" s="77"/>
    </row>
    <row r="19" spans="1:21" ht="4.5" customHeight="1" x14ac:dyDescent="0.25">
      <c r="A19" s="78"/>
      <c r="B19" s="15"/>
      <c r="C19" s="15"/>
      <c r="D19" s="15"/>
      <c r="E19" s="15"/>
      <c r="F19" s="15"/>
      <c r="G19" s="15"/>
      <c r="H19" s="15"/>
      <c r="I19" s="15"/>
      <c r="J19" s="15"/>
      <c r="K19" s="15"/>
      <c r="L19" s="15"/>
      <c r="M19" s="15"/>
      <c r="N19" s="15"/>
      <c r="O19" s="15"/>
      <c r="P19" s="130"/>
      <c r="Q19" s="79"/>
    </row>
    <row r="20" spans="1:21" ht="20.100000000000001" customHeight="1" x14ac:dyDescent="0.25">
      <c r="A20" s="76"/>
      <c r="B20" s="244" t="s">
        <v>400</v>
      </c>
      <c r="C20" s="244"/>
      <c r="D20" s="245"/>
      <c r="E20" s="245"/>
      <c r="F20" s="245"/>
      <c r="G20" s="245"/>
      <c r="H20" s="246"/>
      <c r="I20" s="4"/>
      <c r="J20" s="148" t="s">
        <v>9</v>
      </c>
      <c r="K20" s="214"/>
      <c r="L20" s="214"/>
      <c r="M20" s="154" t="s">
        <v>1</v>
      </c>
      <c r="N20" s="214"/>
      <c r="O20" s="214"/>
      <c r="P20" s="215"/>
      <c r="Q20" s="77"/>
    </row>
    <row r="21" spans="1:21" ht="3.95" customHeight="1" x14ac:dyDescent="0.25">
      <c r="A21" s="76"/>
      <c r="B21" s="5"/>
      <c r="C21" s="5"/>
      <c r="D21" s="5"/>
      <c r="E21" s="4"/>
      <c r="F21" s="4"/>
      <c r="G21" s="4"/>
      <c r="H21" s="4"/>
      <c r="I21" s="4"/>
      <c r="J21" s="6"/>
      <c r="K21" s="7"/>
      <c r="L21" s="6"/>
      <c r="M21" s="6"/>
      <c r="N21" s="6"/>
      <c r="O21" s="6"/>
      <c r="P21" s="8"/>
      <c r="Q21" s="77"/>
    </row>
    <row r="22" spans="1:21" ht="22.5" customHeight="1" x14ac:dyDescent="0.25">
      <c r="A22" s="76"/>
      <c r="B22" s="54" t="s">
        <v>36</v>
      </c>
      <c r="C22" s="247"/>
      <c r="D22" s="248"/>
      <c r="E22" s="249" t="s">
        <v>409</v>
      </c>
      <c r="F22" s="249"/>
      <c r="G22" s="250" t="str">
        <f>IF($C$22="Contratista","CONTRATO",IF(OR($C$22="Docente_Resolucion",$C$22="Docente_Catedratico"),"RESOLUCIÓN",IF($C$22="Docente_PS","CONTRATO",IF(OR($C$22="Invitado",$C$22="Invitado_Internacional"),"DOCUMENTO/ACTA",IF($C$22="Miembro Consejo Superior -No Servidor público o Transitorio-","Acto Administrativo","")))))</f>
        <v/>
      </c>
      <c r="H22" s="251"/>
      <c r="I22" s="4"/>
      <c r="J22" s="103" t="s">
        <v>410</v>
      </c>
      <c r="K22" s="252"/>
      <c r="L22" s="253"/>
      <c r="M22" s="104" t="s">
        <v>411</v>
      </c>
      <c r="N22" s="158" t="s">
        <v>453</v>
      </c>
      <c r="O22" s="105" t="s">
        <v>412</v>
      </c>
      <c r="P22" s="159" t="s">
        <v>453</v>
      </c>
      <c r="Q22" s="77"/>
    </row>
    <row r="23" spans="1:21" ht="3" customHeight="1" x14ac:dyDescent="0.25">
      <c r="A23" s="76"/>
      <c r="B23" s="44"/>
      <c r="C23" s="44"/>
      <c r="D23" s="44"/>
      <c r="E23" s="44"/>
      <c r="F23" s="44"/>
      <c r="G23" s="44"/>
      <c r="H23" s="22"/>
      <c r="I23" s="22"/>
      <c r="J23" s="23"/>
      <c r="K23" s="23"/>
      <c r="L23" s="22"/>
      <c r="M23" s="22"/>
      <c r="N23" s="22"/>
      <c r="O23" s="22"/>
      <c r="P23" s="22"/>
      <c r="Q23" s="77"/>
    </row>
    <row r="24" spans="1:21" ht="26.25" customHeight="1" x14ac:dyDescent="0.25">
      <c r="A24" s="76"/>
      <c r="B24" s="212" t="s">
        <v>25</v>
      </c>
      <c r="C24" s="213"/>
      <c r="D24" s="214"/>
      <c r="E24" s="214"/>
      <c r="F24" s="214"/>
      <c r="G24" s="214"/>
      <c r="H24" s="215"/>
      <c r="J24" s="106" t="s">
        <v>413</v>
      </c>
      <c r="K24" s="214"/>
      <c r="L24" s="215"/>
      <c r="M24" s="148" t="s">
        <v>11</v>
      </c>
      <c r="N24" s="216"/>
      <c r="O24" s="216"/>
      <c r="P24" s="217"/>
      <c r="Q24" s="77"/>
    </row>
    <row r="25" spans="1:21" ht="3.75" customHeight="1" x14ac:dyDescent="0.25">
      <c r="A25" s="76"/>
      <c r="B25" s="46"/>
      <c r="C25" s="46"/>
      <c r="D25" s="46"/>
      <c r="E25" s="46"/>
      <c r="F25" s="46"/>
      <c r="G25" s="46"/>
      <c r="H25" s="46"/>
      <c r="I25" s="9"/>
      <c r="J25" s="9"/>
      <c r="K25" s="47"/>
      <c r="L25" s="47"/>
      <c r="M25" s="47"/>
      <c r="N25" s="47"/>
      <c r="O25" s="47"/>
      <c r="P25" s="131"/>
      <c r="Q25" s="77"/>
    </row>
    <row r="26" spans="1:21" ht="20.25" customHeight="1" x14ac:dyDescent="0.25">
      <c r="A26" s="76"/>
      <c r="B26" s="257" t="s">
        <v>404</v>
      </c>
      <c r="C26" s="257"/>
      <c r="D26" s="257"/>
      <c r="E26" s="257"/>
      <c r="F26" s="257"/>
      <c r="G26" s="257"/>
      <c r="H26" s="257"/>
      <c r="I26" s="257"/>
      <c r="J26" s="257"/>
      <c r="K26" s="257"/>
      <c r="L26" s="257"/>
      <c r="M26" s="257"/>
      <c r="N26" s="257"/>
      <c r="O26" s="257"/>
      <c r="P26" s="258"/>
      <c r="Q26" s="77"/>
    </row>
    <row r="27" spans="1:21" ht="3.75" customHeight="1" x14ac:dyDescent="0.25">
      <c r="A27" s="76"/>
      <c r="B27" s="10"/>
      <c r="C27" s="10"/>
      <c r="D27" s="10"/>
      <c r="E27" s="10"/>
      <c r="F27" s="10"/>
      <c r="G27" s="10"/>
      <c r="H27" s="10"/>
      <c r="J27" s="9"/>
      <c r="K27" s="153"/>
      <c r="L27" s="153"/>
      <c r="M27" s="153"/>
      <c r="N27" s="153"/>
      <c r="O27" s="153"/>
      <c r="P27" s="132"/>
      <c r="Q27" s="77"/>
    </row>
    <row r="28" spans="1:21" ht="15" x14ac:dyDescent="0.25">
      <c r="A28" s="76"/>
      <c r="B28" s="259" t="s">
        <v>17</v>
      </c>
      <c r="C28" s="260"/>
      <c r="D28" s="261"/>
      <c r="E28" s="254"/>
      <c r="F28" s="255"/>
      <c r="G28" s="255"/>
      <c r="H28" s="255"/>
      <c r="I28" s="255"/>
      <c r="J28" s="255"/>
      <c r="K28" s="255"/>
      <c r="L28" s="255"/>
      <c r="M28" s="255"/>
      <c r="N28" s="255"/>
      <c r="O28" s="255"/>
      <c r="P28" s="256"/>
      <c r="Q28" s="77"/>
    </row>
    <row r="29" spans="1:21" ht="3.75" customHeight="1" x14ac:dyDescent="0.25">
      <c r="A29" s="76"/>
      <c r="B29" s="150"/>
      <c r="C29" s="151"/>
      <c r="D29" s="152"/>
      <c r="E29" s="56"/>
      <c r="F29" s="56"/>
      <c r="G29" s="56"/>
      <c r="H29" s="56"/>
      <c r="I29" s="56"/>
      <c r="J29" s="56"/>
      <c r="K29" s="56"/>
      <c r="L29" s="56"/>
      <c r="M29" s="56"/>
      <c r="N29" s="56"/>
      <c r="O29" s="56"/>
      <c r="P29" s="133"/>
      <c r="Q29" s="77"/>
    </row>
    <row r="30" spans="1:21" ht="51" customHeight="1" x14ac:dyDescent="0.25">
      <c r="A30" s="76"/>
      <c r="B30" s="239" t="s">
        <v>405</v>
      </c>
      <c r="C30" s="240"/>
      <c r="D30" s="241"/>
      <c r="E30" s="242"/>
      <c r="F30" s="242"/>
      <c r="G30" s="242"/>
      <c r="H30" s="242"/>
      <c r="I30" s="242"/>
      <c r="J30" s="242"/>
      <c r="K30" s="242"/>
      <c r="L30" s="242"/>
      <c r="M30" s="242"/>
      <c r="N30" s="242"/>
      <c r="O30" s="242"/>
      <c r="P30" s="243"/>
      <c r="Q30" s="77"/>
    </row>
    <row r="31" spans="1:21" ht="2.25" customHeight="1" x14ac:dyDescent="0.25">
      <c r="A31" s="76"/>
      <c r="B31" s="10"/>
      <c r="C31" s="10"/>
      <c r="D31" s="10"/>
      <c r="E31" s="10"/>
      <c r="F31" s="10"/>
      <c r="G31" s="10"/>
      <c r="H31" s="10"/>
      <c r="J31" s="9"/>
      <c r="K31" s="153"/>
      <c r="L31" s="153"/>
      <c r="M31" s="153"/>
      <c r="N31" s="153"/>
      <c r="O31" s="153"/>
      <c r="P31" s="132"/>
      <c r="Q31" s="77"/>
    </row>
    <row r="32" spans="1:21" ht="42" customHeight="1" x14ac:dyDescent="0.25">
      <c r="A32" s="76"/>
      <c r="B32" s="262" t="s">
        <v>28</v>
      </c>
      <c r="C32" s="262"/>
      <c r="D32" s="263"/>
      <c r="E32" s="264"/>
      <c r="F32" s="264"/>
      <c r="G32" s="264"/>
      <c r="H32" s="265"/>
      <c r="J32" s="156" t="s">
        <v>73</v>
      </c>
      <c r="K32" s="266"/>
      <c r="L32" s="266"/>
      <c r="M32" s="29" t="s">
        <v>82</v>
      </c>
      <c r="N32" s="266" t="str">
        <f>IF(K32="GRUPO_1","SUR AMERICA (Excepto  Brasil, Chile, Argentina), CENTRO AMERICA, CARIBE (Excepto Puerto Rico)",IF(K32="GRUPO_2","SUR AMERICA (Chile, Brasil), CARIBE (Puerto Rico), NORTE AMERICA (Estados Unidos, Canada), AFRICA",IF(K32="GRUPO_3","SUR AMERICA (Argentina), NORTE AMERICA (México), EUROPA, OCEANIA, ASIA",IF($K$32="","     ","Colombia"))))</f>
        <v xml:space="preserve">     </v>
      </c>
      <c r="O32" s="266"/>
      <c r="P32" s="267"/>
      <c r="Q32" s="77"/>
      <c r="U32" s="38"/>
    </row>
    <row r="33" spans="1:17" ht="2.25" customHeight="1" x14ac:dyDescent="0.25">
      <c r="A33" s="76"/>
      <c r="B33" s="18"/>
      <c r="C33" s="50"/>
      <c r="D33" s="28"/>
      <c r="E33" s="28"/>
      <c r="F33" s="28"/>
      <c r="G33" s="28"/>
      <c r="H33" s="28"/>
      <c r="J33" s="15"/>
      <c r="K33" s="32"/>
      <c r="L33" s="32"/>
      <c r="M33" s="32"/>
      <c r="N33" s="32"/>
      <c r="O33" s="32"/>
      <c r="P33" s="134"/>
      <c r="Q33" s="77"/>
    </row>
    <row r="34" spans="1:17" ht="21.75" customHeight="1" x14ac:dyDescent="0.25">
      <c r="A34" s="76"/>
      <c r="B34" s="271" t="s">
        <v>81</v>
      </c>
      <c r="C34" s="272"/>
      <c r="D34" s="214"/>
      <c r="E34" s="214"/>
      <c r="F34" s="214"/>
      <c r="G34" s="273"/>
      <c r="H34" s="274"/>
      <c r="I34" s="11"/>
      <c r="J34" s="275" t="s">
        <v>316</v>
      </c>
      <c r="K34" s="276"/>
      <c r="L34" s="276"/>
      <c r="M34" s="277"/>
      <c r="N34" s="277"/>
      <c r="O34" s="277"/>
      <c r="P34" s="278"/>
      <c r="Q34" s="77"/>
    </row>
    <row r="35" spans="1:17" ht="15.75" customHeight="1" x14ac:dyDescent="0.25">
      <c r="A35" s="76"/>
      <c r="B35" s="218" t="s">
        <v>452</v>
      </c>
      <c r="C35" s="219"/>
      <c r="D35" s="219"/>
      <c r="E35" s="219"/>
      <c r="F35" s="219"/>
      <c r="G35" s="219"/>
      <c r="H35" s="219"/>
      <c r="I35" s="286"/>
      <c r="J35" s="286"/>
      <c r="K35" s="286"/>
      <c r="L35" s="286"/>
      <c r="M35" s="286"/>
      <c r="N35" s="286"/>
      <c r="O35" s="286"/>
      <c r="P35" s="287"/>
      <c r="Q35" s="77"/>
    </row>
    <row r="36" spans="1:17" ht="4.5" customHeight="1" x14ac:dyDescent="0.25">
      <c r="A36" s="76"/>
      <c r="B36" s="18"/>
      <c r="C36" s="18"/>
      <c r="D36" s="19"/>
      <c r="E36" s="19"/>
      <c r="F36" s="19"/>
      <c r="G36" s="19"/>
      <c r="H36" s="10"/>
      <c r="I36" s="10"/>
      <c r="J36" s="153"/>
      <c r="K36" s="153"/>
      <c r="L36" s="16"/>
      <c r="M36" s="153"/>
      <c r="N36" s="153"/>
      <c r="O36" s="153"/>
      <c r="P36" s="132"/>
      <c r="Q36" s="77"/>
    </row>
    <row r="37" spans="1:17" ht="22.5" customHeight="1" x14ac:dyDescent="0.25">
      <c r="A37" s="76"/>
      <c r="B37" s="279" t="s">
        <v>330</v>
      </c>
      <c r="C37" s="280"/>
      <c r="D37" s="281"/>
      <c r="E37" s="281"/>
      <c r="F37" s="281"/>
      <c r="G37" s="281"/>
      <c r="H37" s="282"/>
      <c r="I37" s="30"/>
      <c r="J37" s="283" t="s">
        <v>37</v>
      </c>
      <c r="K37" s="284"/>
      <c r="L37" s="277"/>
      <c r="M37" s="277"/>
      <c r="N37" s="277"/>
      <c r="O37" s="277"/>
      <c r="P37" s="285"/>
      <c r="Q37" s="77"/>
    </row>
    <row r="38" spans="1:17" ht="15" customHeight="1" x14ac:dyDescent="0.25">
      <c r="A38" s="76"/>
      <c r="B38" s="227" t="s">
        <v>329</v>
      </c>
      <c r="C38" s="228"/>
      <c r="D38" s="228"/>
      <c r="E38" s="228"/>
      <c r="F38" s="229"/>
      <c r="G38" s="230"/>
      <c r="H38" s="231"/>
      <c r="I38" s="231"/>
      <c r="J38" s="231"/>
      <c r="K38" s="231"/>
      <c r="L38" s="231"/>
      <c r="M38" s="231"/>
      <c r="N38" s="231"/>
      <c r="O38" s="231"/>
      <c r="P38" s="232"/>
      <c r="Q38" s="77"/>
    </row>
    <row r="39" spans="1:17" ht="3.75" customHeight="1" x14ac:dyDescent="0.25">
      <c r="A39" s="76"/>
      <c r="B39" s="21"/>
      <c r="C39" s="21"/>
      <c r="D39" s="21"/>
      <c r="E39" s="21"/>
      <c r="F39" s="21"/>
      <c r="G39" s="20"/>
      <c r="H39" s="20"/>
      <c r="I39" s="20"/>
      <c r="J39" s="20"/>
      <c r="K39" s="20"/>
      <c r="L39" s="20"/>
      <c r="M39" s="20"/>
      <c r="N39" s="20"/>
      <c r="O39" s="20"/>
      <c r="P39" s="135"/>
      <c r="Q39" s="77"/>
    </row>
    <row r="40" spans="1:17" ht="3.75" customHeight="1" x14ac:dyDescent="0.25">
      <c r="A40" s="76"/>
      <c r="B40" s="21"/>
      <c r="C40" s="21"/>
      <c r="D40" s="21"/>
      <c r="E40" s="21"/>
      <c r="F40" s="21"/>
      <c r="G40" s="20"/>
      <c r="H40" s="20"/>
      <c r="I40" s="20"/>
      <c r="J40" s="20"/>
      <c r="K40" s="20"/>
      <c r="L40" s="20"/>
      <c r="M40" s="20"/>
      <c r="N40" s="20"/>
      <c r="O40" s="20"/>
      <c r="P40" s="135"/>
      <c r="Q40" s="77"/>
    </row>
    <row r="41" spans="1:17" ht="31.5" customHeight="1" x14ac:dyDescent="0.25">
      <c r="A41" s="76"/>
      <c r="B41" s="233" t="s">
        <v>439</v>
      </c>
      <c r="C41" s="234"/>
      <c r="D41" s="234"/>
      <c r="E41" s="235" t="s">
        <v>42</v>
      </c>
      <c r="F41" s="236"/>
      <c r="G41" s="237"/>
      <c r="H41" s="288"/>
      <c r="I41" s="129"/>
      <c r="J41" s="72" t="s">
        <v>40</v>
      </c>
      <c r="K41" s="237"/>
      <c r="L41" s="238"/>
      <c r="M41" s="268" t="s">
        <v>14</v>
      </c>
      <c r="N41" s="268"/>
      <c r="O41" s="269" t="str">
        <f>IF(OR($G$41="",$K$41="",$G$41="dd/mm/aaaa", $K$41="dd/mm/aaaa"),"REGISTRE FECHAS",IF((K41-G41)+1&gt;30,"SUPERA LOS DIAS PERMITIDOS",((K41-G41)+1)))</f>
        <v>REGISTRE FECHAS</v>
      </c>
      <c r="P41" s="270"/>
      <c r="Q41" s="77"/>
    </row>
    <row r="42" spans="1:17" ht="3.75" customHeight="1" x14ac:dyDescent="0.25">
      <c r="A42" s="78"/>
      <c r="B42" s="49"/>
      <c r="C42" s="49"/>
      <c r="D42" s="44"/>
      <c r="E42" s="44"/>
      <c r="F42" s="44"/>
      <c r="G42" s="69"/>
      <c r="H42" s="69"/>
      <c r="I42" s="41"/>
      <c r="J42" s="42"/>
      <c r="K42" s="42"/>
      <c r="L42" s="43"/>
      <c r="M42" s="43"/>
      <c r="P42" s="79"/>
      <c r="Q42" s="79"/>
    </row>
    <row r="43" spans="1:17" ht="23.1" customHeight="1" x14ac:dyDescent="0.25">
      <c r="A43" s="76"/>
      <c r="B43" s="220" t="s">
        <v>440</v>
      </c>
      <c r="C43" s="221"/>
      <c r="D43" s="221"/>
      <c r="E43" s="221"/>
      <c r="F43" s="222" t="str">
        <f>IF(K76="SI", "APOYO ECONOMICO", "")</f>
        <v/>
      </c>
      <c r="G43" s="222"/>
      <c r="H43" s="222"/>
      <c r="I43" s="222"/>
      <c r="J43" s="222" t="str">
        <f>IF(K82="SI", "MOVILIDAD", "")</f>
        <v/>
      </c>
      <c r="K43" s="222"/>
      <c r="L43" s="222" t="str">
        <f>IF(K88="SI", "TRANSPORTE", "")</f>
        <v/>
      </c>
      <c r="M43" s="222"/>
      <c r="N43" s="222"/>
      <c r="O43" s="223" t="str">
        <f>IF(K98="SI", "INSCRIPCIÓN/MATRICULA", "")</f>
        <v/>
      </c>
      <c r="P43" s="224"/>
      <c r="Q43" s="77"/>
    </row>
    <row r="44" spans="1:17" ht="4.5" customHeight="1" thickBot="1" x14ac:dyDescent="0.3">
      <c r="A44" s="76"/>
      <c r="B44" s="225"/>
      <c r="C44" s="225"/>
      <c r="D44" s="225"/>
      <c r="E44" s="225"/>
      <c r="F44" s="225"/>
      <c r="G44" s="225"/>
      <c r="H44" s="225"/>
      <c r="I44" s="225"/>
      <c r="J44" s="225"/>
      <c r="K44" s="225"/>
      <c r="L44" s="225"/>
      <c r="M44" s="225"/>
      <c r="N44" s="225"/>
      <c r="O44" s="225"/>
      <c r="P44" s="226"/>
      <c r="Q44" s="77"/>
    </row>
    <row r="45" spans="1:17" ht="18.75" customHeight="1" x14ac:dyDescent="0.25">
      <c r="A45" s="76"/>
      <c r="B45" s="204" t="s">
        <v>406</v>
      </c>
      <c r="C45" s="205"/>
      <c r="D45" s="206"/>
      <c r="E45" s="206"/>
      <c r="F45" s="206"/>
      <c r="G45" s="206"/>
      <c r="H45" s="206"/>
      <c r="I45" s="102"/>
      <c r="J45" s="207" t="s">
        <v>416</v>
      </c>
      <c r="K45" s="207"/>
      <c r="L45" s="207"/>
      <c r="M45" s="206"/>
      <c r="N45" s="206"/>
      <c r="O45" s="206"/>
      <c r="P45" s="208"/>
      <c r="Q45" s="79"/>
    </row>
    <row r="46" spans="1:17" ht="18.75" customHeight="1" x14ac:dyDescent="0.25">
      <c r="A46" s="76"/>
      <c r="B46" s="209" t="s">
        <v>417</v>
      </c>
      <c r="C46" s="210"/>
      <c r="D46" s="211"/>
      <c r="E46" s="211"/>
      <c r="F46" s="211"/>
      <c r="G46" s="211"/>
      <c r="H46" s="211"/>
      <c r="I46" s="145"/>
      <c r="J46" s="210" t="s">
        <v>418</v>
      </c>
      <c r="K46" s="210"/>
      <c r="L46" s="146"/>
      <c r="M46" s="146"/>
      <c r="N46" s="146"/>
      <c r="O46" s="146"/>
      <c r="P46" s="160"/>
      <c r="Q46" s="79"/>
    </row>
    <row r="47" spans="1:17" ht="20.25" customHeight="1" thickBot="1" x14ac:dyDescent="0.3">
      <c r="A47" s="76"/>
      <c r="B47" s="517" t="s">
        <v>462</v>
      </c>
      <c r="C47" s="518"/>
      <c r="D47" s="518"/>
      <c r="E47" s="518"/>
      <c r="F47" s="518"/>
      <c r="G47" s="518"/>
      <c r="H47" s="518"/>
      <c r="I47" s="518"/>
      <c r="J47" s="518"/>
      <c r="K47" s="518"/>
      <c r="L47" s="518"/>
      <c r="M47" s="518"/>
      <c r="N47" s="518"/>
      <c r="O47" s="518"/>
      <c r="P47" s="519"/>
      <c r="Q47" s="79"/>
    </row>
    <row r="48" spans="1:17" ht="4.5" customHeight="1" x14ac:dyDescent="0.25">
      <c r="A48" s="76"/>
      <c r="B48" s="153"/>
      <c r="C48" s="153"/>
      <c r="D48" s="153"/>
      <c r="E48" s="153"/>
      <c r="F48" s="153"/>
      <c r="G48" s="153"/>
      <c r="H48" s="153"/>
      <c r="I48" s="153"/>
      <c r="J48" s="153"/>
      <c r="K48" s="153"/>
      <c r="L48" s="153"/>
      <c r="M48" s="153"/>
      <c r="N48" s="153"/>
      <c r="O48" s="153"/>
      <c r="P48" s="153"/>
      <c r="Q48" s="77"/>
    </row>
    <row r="49" spans="1:25" ht="18.75" customHeight="1" x14ac:dyDescent="0.25">
      <c r="A49" s="76"/>
      <c r="B49" s="553" t="s">
        <v>454</v>
      </c>
      <c r="C49" s="554"/>
      <c r="D49" s="554"/>
      <c r="E49" s="554"/>
      <c r="F49" s="554"/>
      <c r="G49" s="554"/>
      <c r="H49" s="555"/>
      <c r="I49" s="12"/>
      <c r="J49" s="527" t="s">
        <v>461</v>
      </c>
      <c r="K49" s="528"/>
      <c r="L49" s="528"/>
      <c r="M49" s="528"/>
      <c r="N49" s="528"/>
      <c r="O49" s="528"/>
      <c r="P49" s="529"/>
      <c r="Q49" s="79"/>
    </row>
    <row r="50" spans="1:25" ht="35.25" customHeight="1" x14ac:dyDescent="0.25">
      <c r="A50" s="76"/>
      <c r="B50" s="556"/>
      <c r="C50" s="484"/>
      <c r="D50" s="484"/>
      <c r="E50" s="484"/>
      <c r="F50" s="484"/>
      <c r="G50" s="484"/>
      <c r="H50" s="485"/>
      <c r="I50" s="12"/>
      <c r="J50" s="481" t="str">
        <f>IF($D$32="NACIONAL", "NO REQUIERE", $B$8)</f>
        <v>EL RECTOR</v>
      </c>
      <c r="K50" s="482"/>
      <c r="L50" s="482"/>
      <c r="M50" s="482"/>
      <c r="N50" s="482"/>
      <c r="O50" s="482"/>
      <c r="P50" s="483"/>
      <c r="Q50" s="79"/>
    </row>
    <row r="51" spans="1:25" ht="24" customHeight="1" x14ac:dyDescent="0.25">
      <c r="A51" s="76"/>
      <c r="B51" s="13" t="s">
        <v>8</v>
      </c>
      <c r="C51" s="484"/>
      <c r="D51" s="484"/>
      <c r="E51" s="484"/>
      <c r="F51" s="484"/>
      <c r="G51" s="484"/>
      <c r="H51" s="485"/>
      <c r="I51" s="12"/>
      <c r="J51" s="13" t="s">
        <v>83</v>
      </c>
      <c r="K51" s="486"/>
      <c r="L51" s="486"/>
      <c r="M51" s="486"/>
      <c r="N51" s="486"/>
      <c r="O51" s="486"/>
      <c r="P51" s="487"/>
      <c r="Q51" s="79"/>
    </row>
    <row r="52" spans="1:25" ht="45.75" customHeight="1" x14ac:dyDescent="0.25">
      <c r="A52" s="76"/>
      <c r="B52" s="31" t="s">
        <v>7</v>
      </c>
      <c r="C52" s="497"/>
      <c r="D52" s="497"/>
      <c r="E52" s="497"/>
      <c r="F52" s="497"/>
      <c r="G52" s="497"/>
      <c r="H52" s="498"/>
      <c r="I52" s="12"/>
      <c r="J52" s="31" t="s">
        <v>7</v>
      </c>
      <c r="K52" s="499" t="str">
        <f>IF($D$32="NACIONAL", "NO REQUIERE", "")</f>
        <v/>
      </c>
      <c r="L52" s="499"/>
      <c r="M52" s="499"/>
      <c r="N52" s="499"/>
      <c r="O52" s="499"/>
      <c r="P52" s="500"/>
      <c r="Q52" s="79"/>
    </row>
    <row r="53" spans="1:25" ht="5.25" customHeight="1" thickBot="1" x14ac:dyDescent="0.3">
      <c r="A53" s="76"/>
      <c r="B53" s="127"/>
      <c r="C53" s="155"/>
      <c r="D53" s="155"/>
      <c r="E53" s="155"/>
      <c r="F53" s="155"/>
      <c r="G53" s="155"/>
      <c r="H53" s="155"/>
      <c r="I53" s="11"/>
      <c r="J53" s="127"/>
      <c r="K53" s="128"/>
      <c r="L53" s="128"/>
      <c r="M53" s="128"/>
      <c r="N53" s="128"/>
      <c r="O53" s="128"/>
      <c r="P53" s="136"/>
      <c r="Q53" s="79"/>
    </row>
    <row r="54" spans="1:25" ht="28.5" customHeight="1" x14ac:dyDescent="0.25">
      <c r="A54" s="76"/>
      <c r="B54" s="501" t="s">
        <v>495</v>
      </c>
      <c r="C54" s="503" t="s">
        <v>319</v>
      </c>
      <c r="D54" s="503"/>
      <c r="E54" s="503"/>
      <c r="F54" s="505" t="s">
        <v>472</v>
      </c>
      <c r="G54" s="505"/>
      <c r="H54" s="505"/>
      <c r="I54" s="506">
        <f>$D$20</f>
        <v>0</v>
      </c>
      <c r="J54" s="506"/>
      <c r="K54" s="506"/>
      <c r="L54" s="506"/>
      <c r="M54" s="506"/>
      <c r="N54" s="506"/>
      <c r="O54" s="506"/>
      <c r="P54" s="507"/>
      <c r="Q54" s="79"/>
    </row>
    <row r="55" spans="1:25" ht="30" customHeight="1" x14ac:dyDescent="0.25">
      <c r="A55" s="78"/>
      <c r="B55" s="502"/>
      <c r="C55" s="504"/>
      <c r="D55" s="504"/>
      <c r="E55" s="504"/>
      <c r="F55" s="508" t="s">
        <v>473</v>
      </c>
      <c r="G55" s="508"/>
      <c r="H55" s="508"/>
      <c r="I55" s="509"/>
      <c r="J55" s="509"/>
      <c r="K55" s="509"/>
      <c r="L55" s="509"/>
      <c r="M55" s="509"/>
      <c r="N55" s="509"/>
      <c r="O55" s="509"/>
      <c r="P55" s="510"/>
      <c r="Q55" s="79"/>
    </row>
    <row r="56" spans="1:25" ht="12" customHeight="1" x14ac:dyDescent="0.25">
      <c r="A56" s="78"/>
      <c r="B56" s="514" t="s">
        <v>496</v>
      </c>
      <c r="C56" s="515"/>
      <c r="D56" s="515"/>
      <c r="E56" s="515"/>
      <c r="F56" s="515"/>
      <c r="G56" s="515"/>
      <c r="H56" s="515"/>
      <c r="I56" s="515"/>
      <c r="J56" s="515"/>
      <c r="K56" s="515"/>
      <c r="L56" s="515"/>
      <c r="M56" s="515"/>
      <c r="N56" s="515"/>
      <c r="O56" s="515"/>
      <c r="P56" s="516"/>
      <c r="Q56" s="79"/>
    </row>
    <row r="57" spans="1:25" ht="15.75" customHeight="1" x14ac:dyDescent="0.25">
      <c r="A57" s="78"/>
      <c r="B57" s="520" t="s">
        <v>435</v>
      </c>
      <c r="C57" s="521"/>
      <c r="D57" s="521"/>
      <c r="E57" s="521"/>
      <c r="F57" s="521"/>
      <c r="G57" s="521"/>
      <c r="H57" s="521"/>
      <c r="I57" s="521"/>
      <c r="J57" s="521"/>
      <c r="K57" s="521"/>
      <c r="L57" s="521"/>
      <c r="M57" s="521"/>
      <c r="N57" s="521"/>
      <c r="O57" s="521"/>
      <c r="P57" s="522"/>
      <c r="Q57" s="79"/>
    </row>
    <row r="58" spans="1:25" ht="23.25" customHeight="1" x14ac:dyDescent="0.25">
      <c r="A58" s="78"/>
      <c r="B58" s="494" t="s">
        <v>437</v>
      </c>
      <c r="C58" s="495"/>
      <c r="D58" s="495"/>
      <c r="E58" s="495"/>
      <c r="F58" s="495"/>
      <c r="G58" s="495"/>
      <c r="H58" s="495"/>
      <c r="I58" s="495"/>
      <c r="J58" s="495"/>
      <c r="K58" s="495"/>
      <c r="L58" s="495"/>
      <c r="M58" s="495"/>
      <c r="N58" s="495"/>
      <c r="O58" s="495"/>
      <c r="P58" s="496"/>
      <c r="Q58" s="79"/>
    </row>
    <row r="59" spans="1:25" ht="46.5" customHeight="1" x14ac:dyDescent="0.25">
      <c r="A59" s="78"/>
      <c r="B59" s="494" t="s">
        <v>1544</v>
      </c>
      <c r="C59" s="495"/>
      <c r="D59" s="495"/>
      <c r="E59" s="495"/>
      <c r="F59" s="495"/>
      <c r="G59" s="495"/>
      <c r="H59" s="495"/>
      <c r="I59" s="495"/>
      <c r="J59" s="495"/>
      <c r="K59" s="495"/>
      <c r="L59" s="495"/>
      <c r="M59" s="495"/>
      <c r="N59" s="495"/>
      <c r="O59" s="495"/>
      <c r="P59" s="496"/>
      <c r="Q59" s="79"/>
    </row>
    <row r="60" spans="1:25" ht="45" customHeight="1" thickBot="1" x14ac:dyDescent="0.3">
      <c r="A60" s="99"/>
      <c r="B60" s="494" t="s">
        <v>493</v>
      </c>
      <c r="C60" s="495"/>
      <c r="D60" s="495"/>
      <c r="E60" s="495"/>
      <c r="F60" s="495"/>
      <c r="G60" s="495"/>
      <c r="H60" s="495"/>
      <c r="I60" s="495"/>
      <c r="J60" s="495"/>
      <c r="K60" s="495"/>
      <c r="L60" s="495"/>
      <c r="M60" s="495"/>
      <c r="N60" s="495"/>
      <c r="O60" s="495"/>
      <c r="P60" s="496"/>
      <c r="Q60" s="101"/>
    </row>
    <row r="61" spans="1:25" s="33" customFormat="1" ht="35.25" customHeight="1" thickBot="1" x14ac:dyDescent="0.3">
      <c r="A61" s="76"/>
      <c r="B61" s="511" t="s">
        <v>494</v>
      </c>
      <c r="C61" s="512"/>
      <c r="D61" s="512"/>
      <c r="E61" s="512"/>
      <c r="F61" s="512"/>
      <c r="G61" s="512"/>
      <c r="H61" s="512"/>
      <c r="I61" s="512"/>
      <c r="J61" s="512"/>
      <c r="K61" s="512"/>
      <c r="L61" s="512"/>
      <c r="M61" s="512"/>
      <c r="N61" s="512"/>
      <c r="O61" s="512"/>
      <c r="P61" s="513"/>
      <c r="Q61" s="79"/>
      <c r="R61"/>
      <c r="S61"/>
      <c r="U61"/>
      <c r="V61"/>
      <c r="W61"/>
      <c r="X61"/>
      <c r="Y61"/>
    </row>
    <row r="62" spans="1:25" s="33" customFormat="1" ht="18.75" customHeight="1" x14ac:dyDescent="0.25">
      <c r="A62" s="76"/>
      <c r="B62" s="488" t="s">
        <v>407</v>
      </c>
      <c r="C62" s="489"/>
      <c r="D62" s="489"/>
      <c r="E62" s="489"/>
      <c r="F62" s="489"/>
      <c r="G62" s="489"/>
      <c r="H62" s="489"/>
      <c r="I62" s="489"/>
      <c r="J62" s="489"/>
      <c r="K62" s="489"/>
      <c r="L62" s="489"/>
      <c r="M62" s="489"/>
      <c r="N62" s="489"/>
      <c r="O62" s="489"/>
      <c r="P62" s="490"/>
      <c r="Q62" s="79"/>
      <c r="R62"/>
      <c r="S62"/>
      <c r="U62"/>
      <c r="V62"/>
      <c r="W62"/>
      <c r="X62"/>
      <c r="Y62"/>
    </row>
    <row r="63" spans="1:25" s="33" customFormat="1" ht="9.75" customHeight="1" x14ac:dyDescent="0.25">
      <c r="A63" s="76"/>
      <c r="B63" s="491" t="s">
        <v>485</v>
      </c>
      <c r="C63" s="492"/>
      <c r="D63" s="492"/>
      <c r="E63" s="492"/>
      <c r="F63" s="492"/>
      <c r="G63" s="492"/>
      <c r="H63" s="492"/>
      <c r="I63" s="492"/>
      <c r="J63" s="492"/>
      <c r="K63" s="492"/>
      <c r="L63" s="492"/>
      <c r="M63" s="492"/>
      <c r="N63" s="492"/>
      <c r="O63" s="492"/>
      <c r="P63" s="493"/>
      <c r="Q63" s="79"/>
      <c r="R63"/>
      <c r="S63" s="161"/>
      <c r="T63" s="161"/>
      <c r="U63"/>
      <c r="V63"/>
      <c r="W63"/>
      <c r="X63"/>
      <c r="Y63"/>
    </row>
    <row r="64" spans="1:25" s="33" customFormat="1" ht="4.5" customHeight="1" x14ac:dyDescent="0.25">
      <c r="A64" s="76"/>
      <c r="B64" s="477"/>
      <c r="C64" s="477"/>
      <c r="D64" s="477"/>
      <c r="E64" s="477"/>
      <c r="F64" s="477"/>
      <c r="G64" s="477"/>
      <c r="H64" s="477"/>
      <c r="I64" s="477"/>
      <c r="J64" s="477"/>
      <c r="K64" s="477"/>
      <c r="L64" s="477"/>
      <c r="M64" s="477"/>
      <c r="N64" s="477"/>
      <c r="O64" s="477"/>
      <c r="P64" s="477"/>
      <c r="Q64" s="79"/>
      <c r="R64"/>
      <c r="S64" s="161"/>
      <c r="T64" s="161"/>
      <c r="U64"/>
      <c r="V64"/>
      <c r="W64"/>
      <c r="X64"/>
      <c r="Y64"/>
    </row>
    <row r="65" spans="1:25" s="33" customFormat="1" ht="15.75" x14ac:dyDescent="0.25">
      <c r="A65" s="76"/>
      <c r="B65" s="463" t="s">
        <v>478</v>
      </c>
      <c r="C65" s="464"/>
      <c r="D65" s="467" t="s">
        <v>41</v>
      </c>
      <c r="E65" s="468"/>
      <c r="F65" s="14" t="s">
        <v>42</v>
      </c>
      <c r="G65" s="469">
        <f>$G$41</f>
        <v>0</v>
      </c>
      <c r="H65" s="470"/>
      <c r="I65" s="24"/>
      <c r="J65" s="51" t="s">
        <v>40</v>
      </c>
      <c r="K65" s="469">
        <f>$K$41</f>
        <v>0</v>
      </c>
      <c r="L65" s="471"/>
      <c r="M65" s="472" t="s">
        <v>14</v>
      </c>
      <c r="N65" s="268"/>
      <c r="O65" s="473">
        <f>IF(OR($G$65="",$K$65="",$G$65="dd/mm/aaaa",$K$65="dd/mm/aaaa"),"REGISTRE FECHAS",IF(($K$65-$G$65)+1&gt;30,"SUPERA LOS DIAS PERMITIDOS",(($K$65-$G$65)+1)))</f>
        <v>1</v>
      </c>
      <c r="P65" s="474"/>
      <c r="Q65" s="79"/>
      <c r="R65"/>
      <c r="S65" s="161"/>
      <c r="T65" s="161"/>
      <c r="U65"/>
      <c r="V65"/>
      <c r="W65"/>
      <c r="X65"/>
      <c r="Y65"/>
    </row>
    <row r="66" spans="1:25" s="33" customFormat="1" ht="15" x14ac:dyDescent="0.25">
      <c r="A66" s="76"/>
      <c r="B66" s="465"/>
      <c r="C66" s="466"/>
      <c r="D66" s="475" t="s">
        <v>15</v>
      </c>
      <c r="E66" s="476"/>
      <c r="F66" s="476"/>
      <c r="G66" s="456" t="str">
        <f xml:space="preserve"> IF(OR(G41="",K41="", G41="dd/mm/aaaa", K41="dd/mm/aaaa"),"REGISTRE FECHAS", O65-1)</f>
        <v>REGISTRE FECHAS</v>
      </c>
      <c r="H66" s="456"/>
      <c r="I66" s="25"/>
      <c r="J66" s="457" t="s">
        <v>16</v>
      </c>
      <c r="K66" s="457"/>
      <c r="L66" s="458" t="e">
        <f>IF(OR(G65="",K65="", G65="dd/mm/aaaa", K65="dd/mm/aaaa"),"REGISTRE FECHAS", O65-G66)</f>
        <v>#VALUE!</v>
      </c>
      <c r="M66" s="458"/>
      <c r="N66" s="48"/>
      <c r="O66" s="48"/>
      <c r="P66" s="52"/>
      <c r="Q66" s="79"/>
      <c r="R66"/>
      <c r="S66" s="161"/>
      <c r="T66" s="161"/>
      <c r="U66"/>
      <c r="V66"/>
      <c r="W66"/>
      <c r="X66"/>
      <c r="Y66"/>
    </row>
    <row r="67" spans="1:25" s="33" customFormat="1" ht="3.75" customHeight="1" x14ac:dyDescent="0.25">
      <c r="A67" s="76"/>
      <c r="B67" s="64"/>
      <c r="C67" s="57"/>
      <c r="D67" s="58"/>
      <c r="E67" s="58"/>
      <c r="F67" s="58"/>
      <c r="G67" s="59"/>
      <c r="H67" s="59"/>
      <c r="I67" s="60"/>
      <c r="J67" s="61"/>
      <c r="K67" s="61"/>
      <c r="L67" s="62"/>
      <c r="M67" s="62"/>
      <c r="N67" s="63"/>
      <c r="O67" s="63"/>
      <c r="P67" s="55"/>
      <c r="Q67" s="79"/>
      <c r="R67"/>
      <c r="S67" s="161"/>
      <c r="T67" s="161"/>
      <c r="U67"/>
      <c r="V67"/>
      <c r="W67"/>
      <c r="X67"/>
      <c r="Y67"/>
    </row>
    <row r="68" spans="1:25" s="33" customFormat="1" ht="15" x14ac:dyDescent="0.25">
      <c r="A68" s="76"/>
      <c r="B68" s="459" t="s">
        <v>324</v>
      </c>
      <c r="C68" s="460"/>
      <c r="D68" s="460"/>
      <c r="E68" s="164" t="s">
        <v>85</v>
      </c>
      <c r="F68" s="461" t="s">
        <v>43</v>
      </c>
      <c r="G68" s="461"/>
      <c r="H68" s="461"/>
      <c r="I68" s="461"/>
      <c r="J68" s="461"/>
      <c r="K68" s="164" t="s">
        <v>85</v>
      </c>
      <c r="L68" s="462" t="s">
        <v>18</v>
      </c>
      <c r="M68" s="461"/>
      <c r="N68" s="461"/>
      <c r="O68" s="461"/>
      <c r="P68" s="165"/>
      <c r="Q68" s="79"/>
      <c r="R68"/>
      <c r="S68" s="161"/>
      <c r="T68" s="161"/>
      <c r="U68"/>
      <c r="V68"/>
      <c r="W68"/>
      <c r="X68"/>
      <c r="Y68"/>
    </row>
    <row r="69" spans="1:25" s="33" customFormat="1" ht="4.5" customHeight="1" x14ac:dyDescent="0.25">
      <c r="A69" s="76"/>
      <c r="B69" s="477"/>
      <c r="C69" s="477"/>
      <c r="D69" s="477"/>
      <c r="E69" s="477"/>
      <c r="F69" s="477"/>
      <c r="G69" s="477"/>
      <c r="H69" s="477"/>
      <c r="I69" s="477"/>
      <c r="J69" s="477"/>
      <c r="K69" s="477"/>
      <c r="L69" s="477"/>
      <c r="M69" s="477"/>
      <c r="N69" s="477"/>
      <c r="O69" s="477"/>
      <c r="P69" s="477"/>
      <c r="Q69" s="79"/>
      <c r="R69"/>
      <c r="S69" s="161"/>
      <c r="T69" s="161"/>
      <c r="U69"/>
      <c r="V69"/>
      <c r="W69"/>
      <c r="X69"/>
      <c r="Y69"/>
    </row>
    <row r="70" spans="1:25" s="33" customFormat="1" ht="24.75" customHeight="1" x14ac:dyDescent="0.25">
      <c r="A70" s="76"/>
      <c r="B70" s="478" t="s">
        <v>445</v>
      </c>
      <c r="C70" s="479"/>
      <c r="D70" s="479"/>
      <c r="E70" s="479"/>
      <c r="F70" s="479"/>
      <c r="G70" s="480"/>
      <c r="H70" s="166"/>
      <c r="I70" s="40"/>
      <c r="J70" s="478" t="s">
        <v>444</v>
      </c>
      <c r="K70" s="479"/>
      <c r="L70" s="479"/>
      <c r="M70" s="479"/>
      <c r="N70" s="479"/>
      <c r="O70" s="480"/>
      <c r="P70" s="165"/>
      <c r="Q70" s="77"/>
      <c r="R70"/>
      <c r="S70" s="161"/>
      <c r="T70" s="161"/>
      <c r="U70"/>
      <c r="V70"/>
      <c r="W70"/>
      <c r="X70"/>
      <c r="Y70"/>
    </row>
    <row r="71" spans="1:25" s="33" customFormat="1" ht="3.75" customHeight="1" x14ac:dyDescent="0.25">
      <c r="A71" s="76"/>
      <c r="B71" s="65"/>
      <c r="C71" s="66"/>
      <c r="D71" s="71"/>
      <c r="E71" s="71"/>
      <c r="F71" s="71"/>
      <c r="G71" s="71"/>
      <c r="H71" s="67"/>
      <c r="I71" s="40"/>
      <c r="J71" s="70"/>
      <c r="K71" s="71"/>
      <c r="L71" s="71"/>
      <c r="M71" s="71"/>
      <c r="N71" s="71"/>
      <c r="O71" s="71"/>
      <c r="P71" s="68"/>
      <c r="Q71" s="77"/>
      <c r="R71"/>
      <c r="S71" s="161"/>
      <c r="T71" s="161"/>
      <c r="U71"/>
      <c r="V71"/>
      <c r="W71"/>
      <c r="X71"/>
      <c r="Y71"/>
    </row>
    <row r="72" spans="1:25" s="33" customFormat="1" ht="25.5" customHeight="1" x14ac:dyDescent="0.25">
      <c r="A72" s="76"/>
      <c r="B72" s="447" t="s">
        <v>408</v>
      </c>
      <c r="C72" s="445"/>
      <c r="D72" s="445"/>
      <c r="E72" s="448"/>
      <c r="F72" s="448"/>
      <c r="G72" s="448"/>
      <c r="H72" s="449"/>
      <c r="I72"/>
      <c r="J72" s="54" t="s">
        <v>474</v>
      </c>
      <c r="K72" s="450" t="str">
        <f>IF($D$32="INTERNACIONAL", "Dólar", "Pesos Colombiano")</f>
        <v>Pesos Colombiano</v>
      </c>
      <c r="L72" s="451"/>
      <c r="M72" s="452" t="s">
        <v>475</v>
      </c>
      <c r="N72" s="453"/>
      <c r="O72" s="454">
        <f>IF(AND($C$22="Miembro Consejo Superior -No Servidor público o Transitorio-",'Apoyos Rectoría'!D32="NACIONAL"),'Tablas con valores'!$K$9,IF(AND($C$22="Miembro Consejo Superior -No Servidor público o Transitorio-",'Apoyos Rectoría'!D32="INTERNACIONAL"),'Tablas con valores'!$K$10,IF(AND($C$22="Invitado_Internacional",'Apoyos Rectoría'!D32="INTERNACIONAL"),'Tablas con valores'!$K$10,IF(OR($C$22="Jurado_Asesor_Director",$C$22="Docente_PS",$C$22="Invitado"),'Tablas con valores'!$K$17,IF(OR($C$22="Docente_Resolucion"),'Tablas con valores'!$K$16,IF(OR($E$72=0,$E$72=""),0,IF($D$32="NACIONAL",'Tablas con valores'!$K$5,'Tablas con valores'!$K$7)))))))</f>
        <v>0</v>
      </c>
      <c r="P72" s="455"/>
      <c r="Q72" s="79"/>
      <c r="R72"/>
      <c r="S72" s="161"/>
      <c r="T72" s="161"/>
      <c r="U72"/>
      <c r="V72"/>
      <c r="W72"/>
      <c r="X72"/>
      <c r="Y72"/>
    </row>
    <row r="73" spans="1:25" s="33" customFormat="1" ht="28.5" customHeight="1" x14ac:dyDescent="0.25">
      <c r="A73" s="76"/>
      <c r="B73" s="429"/>
      <c r="C73" s="430"/>
      <c r="D73" s="430"/>
      <c r="E73" s="430"/>
      <c r="F73" s="430"/>
      <c r="G73" s="430"/>
      <c r="H73" s="431"/>
      <c r="I73"/>
      <c r="J73" s="432" t="s">
        <v>457</v>
      </c>
      <c r="K73" s="433"/>
      <c r="L73" s="433"/>
      <c r="M73" s="433"/>
      <c r="N73" s="434" t="e">
        <f>IF(AND($P$68="SI",OR($C$22="Docente_PS",$C$22="Docente_Resolucion",$C$22="Invitado",$C$22="Miembro Consejo Superior -No Servidor público o Transitorio-")),($G$66*$O$72+($L$66*$O$72))/2,IF(AND(OR($P$68="NO",$P$68=""),OR($C$22="Docente_PS",$C$22="Docente_Resolucion",$C$22="Invitado",$C$22="Miembro Consejo Superior -No Servidor público o Transitorio-")),$G$66*$O$72+($L$66*$O$72)/2,'Tablas con valores'!$K$11))</f>
        <v>#VALUE!</v>
      </c>
      <c r="O73" s="434"/>
      <c r="P73" s="435"/>
      <c r="Q73" s="77"/>
      <c r="R73"/>
      <c r="S73" s="170"/>
      <c r="U73"/>
      <c r="V73"/>
      <c r="W73"/>
      <c r="X73"/>
      <c r="Y73"/>
    </row>
    <row r="74" spans="1:25" s="33" customFormat="1" ht="33.75" customHeight="1" x14ac:dyDescent="0.25">
      <c r="A74" s="76"/>
      <c r="B74" s="53" t="s">
        <v>44</v>
      </c>
      <c r="C74" s="163"/>
      <c r="D74" s="436" t="s">
        <v>463</v>
      </c>
      <c r="E74" s="436"/>
      <c r="F74" s="437" t="str">
        <f>IF(D32="INTERNACIONAL",$C$74*$O$72, "NO REQUIERE CONVERSIÓN")</f>
        <v>NO REQUIERE CONVERSIÓN</v>
      </c>
      <c r="G74" s="437"/>
      <c r="H74" s="438"/>
      <c r="I74"/>
      <c r="J74" s="291" t="s">
        <v>348</v>
      </c>
      <c r="K74" s="292"/>
      <c r="L74" s="292"/>
      <c r="M74" s="292"/>
      <c r="N74" s="439" t="e">
        <f>IF(OR($C$22="Docente_PS",$C$22="Docente_Resolucion",$C$22="Invitado"),'Tablas con valores'!$U$11,IF($C$22="Miembro Consejo Superior -No Servidor público o Transitorio-",'Tablas con valores'!$U$17,IF($C$22="Invitado_Internacional",'Tablas con valores'!$U$20,'Tablas con valores'!$U$14)))</f>
        <v>#VALUE!</v>
      </c>
      <c r="O74" s="439"/>
      <c r="P74" s="440"/>
      <c r="Q74" s="77"/>
      <c r="R74" s="87"/>
      <c r="S74"/>
      <c r="U74"/>
      <c r="V74"/>
      <c r="W74"/>
      <c r="X74"/>
      <c r="Y74"/>
    </row>
    <row r="75" spans="1:25" s="33" customFormat="1" ht="4.5" customHeight="1" thickBot="1" x14ac:dyDescent="0.3">
      <c r="A75" s="76"/>
      <c r="B75"/>
      <c r="C75"/>
      <c r="D75"/>
      <c r="E75"/>
      <c r="F75"/>
      <c r="G75"/>
      <c r="H75"/>
      <c r="I75"/>
      <c r="J75"/>
      <c r="K75"/>
      <c r="L75"/>
      <c r="M75"/>
      <c r="N75"/>
      <c r="O75"/>
      <c r="P75"/>
      <c r="Q75" s="77"/>
      <c r="R75"/>
      <c r="S75"/>
      <c r="U75"/>
      <c r="V75"/>
      <c r="W75"/>
      <c r="X75"/>
      <c r="Y75"/>
    </row>
    <row r="76" spans="1:25" ht="15.75" customHeight="1" x14ac:dyDescent="0.25">
      <c r="A76" s="76"/>
      <c r="B76" s="392" t="s">
        <v>476</v>
      </c>
      <c r="C76" s="352"/>
      <c r="D76" s="352"/>
      <c r="E76" s="352"/>
      <c r="F76" s="352"/>
      <c r="G76" s="352"/>
      <c r="H76" s="352"/>
      <c r="I76" s="352"/>
      <c r="J76" s="352"/>
      <c r="K76" s="353"/>
      <c r="L76" s="353"/>
      <c r="M76" s="353"/>
      <c r="N76" s="353"/>
      <c r="O76" s="353"/>
      <c r="P76" s="354"/>
      <c r="Q76" s="77"/>
    </row>
    <row r="77" spans="1:25" ht="12.75" customHeight="1" x14ac:dyDescent="0.25">
      <c r="A77" s="78"/>
      <c r="B77" s="444"/>
      <c r="C77" s="445"/>
      <c r="D77" s="445"/>
      <c r="E77" s="445"/>
      <c r="F77" s="446"/>
      <c r="G77" s="441" t="s">
        <v>488</v>
      </c>
      <c r="H77" s="442"/>
      <c r="I77" s="442"/>
      <c r="J77" s="443"/>
      <c r="K77" s="358" t="s">
        <v>336</v>
      </c>
      <c r="L77" s="358"/>
      <c r="M77" s="358"/>
      <c r="N77" s="358"/>
      <c r="O77" s="358"/>
      <c r="P77" s="359"/>
      <c r="Q77" s="79"/>
    </row>
    <row r="78" spans="1:25" ht="24.75" customHeight="1" x14ac:dyDescent="0.25">
      <c r="A78" s="76"/>
      <c r="B78" s="422" t="s">
        <v>486</v>
      </c>
      <c r="C78" s="423"/>
      <c r="D78" s="423"/>
      <c r="E78" s="421"/>
      <c r="F78" s="421"/>
      <c r="G78" s="418"/>
      <c r="H78" s="419"/>
      <c r="I78" s="419"/>
      <c r="J78" s="420"/>
      <c r="K78" s="416"/>
      <c r="L78" s="416"/>
      <c r="M78" s="416"/>
      <c r="N78" s="416"/>
      <c r="O78" s="416"/>
      <c r="P78" s="417"/>
      <c r="Q78" s="77"/>
    </row>
    <row r="79" spans="1:25" ht="25.5" customHeight="1" x14ac:dyDescent="0.25">
      <c r="A79" s="76"/>
      <c r="B79" s="422" t="s">
        <v>487</v>
      </c>
      <c r="C79" s="423"/>
      <c r="D79" s="423"/>
      <c r="E79" s="421"/>
      <c r="F79" s="421"/>
      <c r="G79" s="418"/>
      <c r="H79" s="419"/>
      <c r="I79" s="419"/>
      <c r="J79" s="420"/>
      <c r="K79" s="416"/>
      <c r="L79" s="416"/>
      <c r="M79" s="416"/>
      <c r="N79" s="416"/>
      <c r="O79" s="416"/>
      <c r="P79" s="417"/>
      <c r="Q79" s="77"/>
    </row>
    <row r="80" spans="1:25" ht="29.1" customHeight="1" thickBot="1" x14ac:dyDescent="0.3">
      <c r="A80" s="76"/>
      <c r="B80" s="426" t="s">
        <v>489</v>
      </c>
      <c r="C80" s="427"/>
      <c r="D80" s="428"/>
      <c r="E80" s="424" t="e">
        <f>IF(F43="NO", "NO ASIGNADOS", IF(SUM(D78:E79)&gt;$N$74, "SUPERA EL MAXIMO PERMITIDO", SUM(D78:E79)))</f>
        <v>#VALUE!</v>
      </c>
      <c r="F80" s="425"/>
      <c r="G80" s="409"/>
      <c r="H80" s="409"/>
      <c r="I80" s="409"/>
      <c r="J80" s="409"/>
      <c r="K80" s="409"/>
      <c r="L80" s="409"/>
      <c r="M80" s="409"/>
      <c r="N80" s="409"/>
      <c r="O80" s="409"/>
      <c r="P80" s="410"/>
      <c r="Q80" s="77"/>
    </row>
    <row r="81" spans="1:23" ht="4.5" customHeight="1" thickBot="1" x14ac:dyDescent="0.3">
      <c r="A81" s="76"/>
      <c r="B81" s="411"/>
      <c r="C81" s="411"/>
      <c r="D81" s="411"/>
      <c r="E81" s="411"/>
      <c r="F81" s="411"/>
      <c r="G81" s="411"/>
      <c r="H81" s="411"/>
      <c r="I81" s="411"/>
      <c r="J81" s="411"/>
      <c r="K81" s="411"/>
      <c r="L81" s="411"/>
      <c r="M81" s="411"/>
      <c r="N81" s="411"/>
      <c r="O81" s="411"/>
      <c r="P81" s="411"/>
      <c r="Q81" s="77"/>
    </row>
    <row r="82" spans="1:23" ht="18.75" x14ac:dyDescent="0.25">
      <c r="A82" s="76"/>
      <c r="B82" s="412" t="s">
        <v>391</v>
      </c>
      <c r="C82" s="413"/>
      <c r="D82" s="413"/>
      <c r="E82" s="413"/>
      <c r="F82" s="413"/>
      <c r="G82" s="413"/>
      <c r="H82" s="413"/>
      <c r="I82" s="413"/>
      <c r="J82" s="413"/>
      <c r="K82" s="414" t="s">
        <v>85</v>
      </c>
      <c r="L82" s="414"/>
      <c r="M82" s="414"/>
      <c r="N82" s="414"/>
      <c r="O82" s="414"/>
      <c r="P82" s="415"/>
      <c r="Q82" s="77"/>
    </row>
    <row r="83" spans="1:23" ht="23.25" customHeight="1" x14ac:dyDescent="0.25">
      <c r="A83" s="76"/>
      <c r="B83" s="407" t="s">
        <v>354</v>
      </c>
      <c r="C83" s="324"/>
      <c r="D83" s="324"/>
      <c r="E83" s="324" t="s">
        <v>339</v>
      </c>
      <c r="F83" s="324"/>
      <c r="G83" s="324"/>
      <c r="H83" s="324" t="s">
        <v>387</v>
      </c>
      <c r="I83" s="324"/>
      <c r="J83" s="324"/>
      <c r="K83" s="383" t="s">
        <v>22</v>
      </c>
      <c r="L83" s="383"/>
      <c r="M83" s="383"/>
      <c r="N83" s="324" t="s">
        <v>336</v>
      </c>
      <c r="O83" s="324"/>
      <c r="P83" s="408"/>
      <c r="Q83" s="77"/>
    </row>
    <row r="84" spans="1:23" ht="15" x14ac:dyDescent="0.25">
      <c r="A84" s="76"/>
      <c r="B84" s="397"/>
      <c r="C84" s="398"/>
      <c r="D84" s="398"/>
      <c r="E84" s="399" t="str">
        <f>IF(B84="Aeropuertos (Art. 4 Lit.a)",'Tablas con valores'!H58,IF(B84="Zonas rurales (Art. 4 Lit. b)",$C$1048544,$C$1048545))</f>
        <v>NO CALCULADO</v>
      </c>
      <c r="F84" s="399"/>
      <c r="G84" s="399"/>
      <c r="H84" s="400"/>
      <c r="I84" s="400"/>
      <c r="J84" s="400"/>
      <c r="K84" s="401"/>
      <c r="L84" s="401"/>
      <c r="M84" s="401"/>
      <c r="N84" s="401"/>
      <c r="O84" s="401"/>
      <c r="P84" s="402"/>
      <c r="Q84" s="77"/>
    </row>
    <row r="85" spans="1:23" ht="15" x14ac:dyDescent="0.25">
      <c r="A85" s="76"/>
      <c r="B85" s="397"/>
      <c r="C85" s="398"/>
      <c r="D85" s="398"/>
      <c r="E85" s="399" t="str">
        <f>IF(B85="Aeropuertos (Art. 4 Lit.a)",'Tablas con valores'!$H$56,IF(B85="Zonas rurales (Art. 4 Lit. b)",$C$1048544,$C$1048545))</f>
        <v>NO CALCULADO</v>
      </c>
      <c r="F85" s="399"/>
      <c r="G85" s="399"/>
      <c r="H85" s="400"/>
      <c r="I85" s="400"/>
      <c r="J85" s="400"/>
      <c r="K85" s="401"/>
      <c r="L85" s="401"/>
      <c r="M85" s="401"/>
      <c r="N85" s="401"/>
      <c r="O85" s="401"/>
      <c r="P85" s="402"/>
      <c r="Q85" s="77"/>
    </row>
    <row r="86" spans="1:23" ht="24" customHeight="1" thickBot="1" x14ac:dyDescent="0.3">
      <c r="A86" s="76"/>
      <c r="B86" s="403" t="s">
        <v>422</v>
      </c>
      <c r="C86" s="404"/>
      <c r="D86" s="404"/>
      <c r="E86" s="405"/>
      <c r="F86" s="405"/>
      <c r="G86" s="405"/>
      <c r="H86" s="405"/>
      <c r="I86" s="405"/>
      <c r="J86" s="405"/>
      <c r="K86" s="405"/>
      <c r="L86" s="405"/>
      <c r="M86" s="405"/>
      <c r="N86" s="405"/>
      <c r="O86" s="405"/>
      <c r="P86" s="406"/>
      <c r="Q86" s="77"/>
    </row>
    <row r="87" spans="1:23" ht="4.5" customHeight="1" thickBot="1" x14ac:dyDescent="0.3">
      <c r="A87" s="76"/>
      <c r="B87" s="140"/>
      <c r="C87" s="140"/>
      <c r="D87" s="140"/>
      <c r="E87" s="140"/>
      <c r="F87" s="140"/>
      <c r="G87" s="140"/>
      <c r="H87" s="140"/>
      <c r="I87" s="140"/>
      <c r="J87" s="140"/>
      <c r="K87" s="140"/>
      <c r="L87" s="140"/>
      <c r="M87" s="140"/>
      <c r="N87" s="140"/>
      <c r="O87" s="140"/>
      <c r="P87" s="140"/>
      <c r="Q87" s="77"/>
    </row>
    <row r="88" spans="1:23" ht="15" customHeight="1" x14ac:dyDescent="0.25">
      <c r="A88" s="76"/>
      <c r="B88" s="392" t="s">
        <v>392</v>
      </c>
      <c r="C88" s="352"/>
      <c r="D88" s="352"/>
      <c r="E88" s="352"/>
      <c r="F88" s="352"/>
      <c r="G88" s="352"/>
      <c r="H88" s="352"/>
      <c r="I88" s="352"/>
      <c r="J88" s="352"/>
      <c r="K88" s="353" t="s">
        <v>85</v>
      </c>
      <c r="L88" s="353"/>
      <c r="M88" s="353"/>
      <c r="N88" s="353"/>
      <c r="O88" s="353"/>
      <c r="P88" s="354"/>
      <c r="Q88" s="77"/>
    </row>
    <row r="89" spans="1:23" ht="24" customHeight="1" x14ac:dyDescent="0.25">
      <c r="A89" s="76"/>
      <c r="B89" s="393" t="s">
        <v>21</v>
      </c>
      <c r="C89" s="394"/>
      <c r="D89" s="394"/>
      <c r="E89" s="394"/>
      <c r="F89" s="395" t="s">
        <v>1540</v>
      </c>
      <c r="G89" s="395"/>
      <c r="H89" s="395"/>
      <c r="I89" s="395"/>
      <c r="J89" s="395" t="s">
        <v>23</v>
      </c>
      <c r="K89" s="395"/>
      <c r="L89" s="383" t="s">
        <v>336</v>
      </c>
      <c r="M89" s="383"/>
      <c r="N89" s="383"/>
      <c r="O89" s="383"/>
      <c r="P89" s="396"/>
      <c r="Q89" s="77"/>
    </row>
    <row r="90" spans="1:23" ht="15" x14ac:dyDescent="0.25">
      <c r="A90" s="76"/>
      <c r="B90" s="386"/>
      <c r="C90" s="387"/>
      <c r="D90" s="387"/>
      <c r="E90" s="387"/>
      <c r="F90" s="388"/>
      <c r="G90" s="388"/>
      <c r="H90" s="388"/>
      <c r="I90" s="388"/>
      <c r="J90" s="389"/>
      <c r="K90" s="389"/>
      <c r="L90" s="390"/>
      <c r="M90" s="390"/>
      <c r="N90" s="390"/>
      <c r="O90" s="390"/>
      <c r="P90" s="391"/>
      <c r="Q90" s="77"/>
    </row>
    <row r="91" spans="1:23" ht="15" x14ac:dyDescent="0.25">
      <c r="A91" s="76"/>
      <c r="B91" s="386"/>
      <c r="C91" s="387"/>
      <c r="D91" s="387"/>
      <c r="E91" s="387"/>
      <c r="F91" s="388"/>
      <c r="G91" s="388"/>
      <c r="H91" s="388"/>
      <c r="I91" s="388"/>
      <c r="J91" s="389"/>
      <c r="K91" s="389"/>
      <c r="L91" s="390"/>
      <c r="M91" s="390"/>
      <c r="N91" s="390"/>
      <c r="O91" s="390"/>
      <c r="P91" s="391"/>
      <c r="Q91" s="77"/>
    </row>
    <row r="92" spans="1:23" ht="4.5" customHeight="1" x14ac:dyDescent="0.25">
      <c r="A92" s="76"/>
      <c r="B92" s="379"/>
      <c r="C92" s="380"/>
      <c r="D92" s="380"/>
      <c r="E92" s="380"/>
      <c r="F92" s="380"/>
      <c r="G92" s="380"/>
      <c r="H92" s="380"/>
      <c r="I92" s="380"/>
      <c r="J92" s="380"/>
      <c r="K92" s="380"/>
      <c r="L92" s="380"/>
      <c r="M92" s="380"/>
      <c r="N92" s="380"/>
      <c r="O92" s="380"/>
      <c r="P92" s="381"/>
      <c r="Q92" s="98"/>
      <c r="R92" s="45"/>
      <c r="S92" s="45"/>
      <c r="T92" s="45"/>
      <c r="U92" s="45"/>
      <c r="V92" s="45"/>
      <c r="W92" s="45"/>
    </row>
    <row r="93" spans="1:23" ht="27" customHeight="1" x14ac:dyDescent="0.25">
      <c r="A93" s="76"/>
      <c r="B93" s="96" t="s">
        <v>344</v>
      </c>
      <c r="C93" s="141" t="s">
        <v>345</v>
      </c>
      <c r="D93" s="382"/>
      <c r="E93" s="382"/>
      <c r="F93" s="383" t="s">
        <v>346</v>
      </c>
      <c r="G93" s="383"/>
      <c r="H93" s="384">
        <f>IF(OR(D93=0,D93=""), 0, IF($K$32="INTERNACIONAL", "NO SE RECONOCE", 'Tablas con valores'!$J$24))</f>
        <v>0</v>
      </c>
      <c r="I93" s="385"/>
      <c r="J93" s="385"/>
      <c r="K93" s="358" t="s">
        <v>347</v>
      </c>
      <c r="L93" s="358"/>
      <c r="M93" s="358"/>
      <c r="N93" s="380">
        <f>IF($D$93="",0,IF(AND($K$88="SI", SUMIF(J90:K91,"TERRESTRE",B90:E91)&lt;=$H$93),SUMIF(J90:K91,"TERRESTRE",B90:E91), "SUPERA EL VALOR PERMITIDO"))</f>
        <v>0</v>
      </c>
      <c r="O93" s="380"/>
      <c r="P93" s="381"/>
      <c r="Q93" s="98"/>
      <c r="R93" s="45"/>
      <c r="S93" s="45"/>
      <c r="T93" s="45"/>
      <c r="U93" s="45"/>
      <c r="V93" s="45"/>
      <c r="W93" s="45"/>
    </row>
    <row r="94" spans="1:23" ht="3.75" customHeight="1" x14ac:dyDescent="0.25">
      <c r="A94" s="76"/>
      <c r="B94" s="360"/>
      <c r="C94" s="361"/>
      <c r="D94" s="361"/>
      <c r="E94" s="361"/>
      <c r="F94" s="361"/>
      <c r="G94" s="361"/>
      <c r="H94" s="361"/>
      <c r="I94" s="361"/>
      <c r="J94" s="361"/>
      <c r="K94" s="361"/>
      <c r="L94" s="361"/>
      <c r="M94" s="361"/>
      <c r="N94" s="361"/>
      <c r="O94" s="361"/>
      <c r="P94" s="362"/>
      <c r="Q94" s="98"/>
      <c r="R94" s="45"/>
      <c r="S94" s="45"/>
      <c r="T94" s="45"/>
      <c r="U94" s="45"/>
      <c r="V94" s="45"/>
      <c r="W94" s="45"/>
    </row>
    <row r="95" spans="1:23" ht="15" customHeight="1" x14ac:dyDescent="0.25">
      <c r="A95" s="76"/>
      <c r="B95" s="363" t="s">
        <v>423</v>
      </c>
      <c r="C95" s="364"/>
      <c r="D95" s="367" t="s">
        <v>322</v>
      </c>
      <c r="E95" s="367"/>
      <c r="F95" s="369" t="s">
        <v>323</v>
      </c>
      <c r="G95" s="369"/>
      <c r="H95" s="369"/>
      <c r="I95" s="369"/>
      <c r="J95" s="369"/>
      <c r="K95" s="295" t="s">
        <v>87</v>
      </c>
      <c r="L95" s="372" t="s">
        <v>319</v>
      </c>
      <c r="M95" s="369"/>
      <c r="N95" s="373" t="s">
        <v>88</v>
      </c>
      <c r="O95" s="372" t="s">
        <v>319</v>
      </c>
      <c r="P95" s="375"/>
      <c r="Q95" s="77"/>
    </row>
    <row r="96" spans="1:23" ht="14.25" customHeight="1" thickBot="1" x14ac:dyDescent="0.3">
      <c r="A96" s="76"/>
      <c r="B96" s="365"/>
      <c r="C96" s="366"/>
      <c r="D96" s="368"/>
      <c r="E96" s="368"/>
      <c r="F96" s="370"/>
      <c r="G96" s="370"/>
      <c r="H96" s="370"/>
      <c r="I96" s="370"/>
      <c r="J96" s="370"/>
      <c r="K96" s="371"/>
      <c r="L96" s="376" t="s">
        <v>320</v>
      </c>
      <c r="M96" s="370"/>
      <c r="N96" s="374"/>
      <c r="O96" s="377" t="s">
        <v>320</v>
      </c>
      <c r="P96" s="378"/>
      <c r="Q96" s="77"/>
    </row>
    <row r="97" spans="1:22" ht="4.5" customHeight="1" thickBot="1" x14ac:dyDescent="0.3">
      <c r="A97" s="76"/>
      <c r="B97" s="225"/>
      <c r="C97" s="225"/>
      <c r="D97" s="225"/>
      <c r="E97" s="225"/>
      <c r="F97" s="225"/>
      <c r="G97" s="225"/>
      <c r="H97" s="225"/>
      <c r="I97" s="225"/>
      <c r="J97" s="225"/>
      <c r="K97" s="225"/>
      <c r="L97" s="225"/>
      <c r="M97" s="225"/>
      <c r="N97" s="225"/>
      <c r="O97" s="225"/>
      <c r="P97" s="225"/>
      <c r="Q97" s="77"/>
    </row>
    <row r="98" spans="1:22" ht="15" customHeight="1" x14ac:dyDescent="0.25">
      <c r="A98" s="76"/>
      <c r="B98" s="351" t="s">
        <v>393</v>
      </c>
      <c r="C98" s="352"/>
      <c r="D98" s="352"/>
      <c r="E98" s="352"/>
      <c r="F98" s="352"/>
      <c r="G98" s="352"/>
      <c r="H98" s="352"/>
      <c r="I98" s="352"/>
      <c r="J98" s="352"/>
      <c r="K98" s="353"/>
      <c r="L98" s="353"/>
      <c r="M98" s="353"/>
      <c r="N98" s="353"/>
      <c r="O98" s="353"/>
      <c r="P98" s="354"/>
      <c r="Q98" s="77"/>
    </row>
    <row r="99" spans="1:22" ht="15" x14ac:dyDescent="0.25">
      <c r="A99" s="78"/>
      <c r="B99" s="355" t="s">
        <v>21</v>
      </c>
      <c r="C99" s="356"/>
      <c r="D99" s="356"/>
      <c r="E99" s="356"/>
      <c r="F99" s="357" t="s">
        <v>1540</v>
      </c>
      <c r="G99" s="357"/>
      <c r="H99" s="357"/>
      <c r="I99" s="357"/>
      <c r="J99" s="357"/>
      <c r="K99" s="358" t="s">
        <v>336</v>
      </c>
      <c r="L99" s="358"/>
      <c r="M99" s="358"/>
      <c r="N99" s="358"/>
      <c r="O99" s="358"/>
      <c r="P99" s="359"/>
      <c r="Q99" s="79"/>
    </row>
    <row r="100" spans="1:22" ht="15" x14ac:dyDescent="0.25">
      <c r="A100" s="78"/>
      <c r="B100" s="346"/>
      <c r="C100" s="347"/>
      <c r="D100" s="347"/>
      <c r="E100" s="347"/>
      <c r="F100" s="348"/>
      <c r="G100" s="348"/>
      <c r="H100" s="348"/>
      <c r="I100" s="348"/>
      <c r="J100" s="348"/>
      <c r="K100" s="349"/>
      <c r="L100" s="349"/>
      <c r="M100" s="349"/>
      <c r="N100" s="349"/>
      <c r="O100" s="349"/>
      <c r="P100" s="350"/>
      <c r="Q100" s="79"/>
    </row>
    <row r="101" spans="1:22" ht="15" x14ac:dyDescent="0.25">
      <c r="A101" s="78"/>
      <c r="B101" s="346"/>
      <c r="C101" s="347"/>
      <c r="D101" s="347"/>
      <c r="E101" s="347"/>
      <c r="F101" s="348"/>
      <c r="G101" s="348"/>
      <c r="H101" s="348"/>
      <c r="I101" s="348"/>
      <c r="J101" s="348"/>
      <c r="K101" s="349"/>
      <c r="L101" s="349"/>
      <c r="M101" s="349"/>
      <c r="N101" s="349"/>
      <c r="O101" s="349"/>
      <c r="P101" s="350"/>
      <c r="Q101" s="79"/>
    </row>
    <row r="102" spans="1:22" ht="17.25" customHeight="1" x14ac:dyDescent="0.25">
      <c r="A102" s="78"/>
      <c r="B102" s="331" t="s">
        <v>1533</v>
      </c>
      <c r="C102" s="332"/>
      <c r="D102" s="332"/>
      <c r="E102" s="335" t="s">
        <v>331</v>
      </c>
      <c r="F102" s="335"/>
      <c r="G102" s="336"/>
      <c r="H102" s="336"/>
      <c r="I102" s="336"/>
      <c r="J102" s="336"/>
      <c r="K102" s="139" t="s">
        <v>337</v>
      </c>
      <c r="L102" s="337"/>
      <c r="M102" s="337"/>
      <c r="N102" s="81" t="s">
        <v>321</v>
      </c>
      <c r="O102" s="338"/>
      <c r="P102" s="339"/>
      <c r="Q102" s="79"/>
    </row>
    <row r="103" spans="1:22" ht="21" customHeight="1" x14ac:dyDescent="0.25">
      <c r="A103" s="78"/>
      <c r="B103" s="331"/>
      <c r="C103" s="332"/>
      <c r="D103" s="332"/>
      <c r="E103" s="335"/>
      <c r="F103" s="335"/>
      <c r="G103" s="336"/>
      <c r="H103" s="336"/>
      <c r="I103" s="336"/>
      <c r="J103" s="336"/>
      <c r="K103" s="139" t="s">
        <v>338</v>
      </c>
      <c r="L103" s="340"/>
      <c r="M103" s="340"/>
      <c r="N103" s="82" t="s">
        <v>335</v>
      </c>
      <c r="O103" s="341"/>
      <c r="P103" s="342"/>
      <c r="Q103" s="79"/>
    </row>
    <row r="104" spans="1:22" ht="34.5" customHeight="1" thickBot="1" x14ac:dyDescent="0.3">
      <c r="A104" s="78"/>
      <c r="B104" s="333"/>
      <c r="C104" s="334"/>
      <c r="D104" s="334"/>
      <c r="E104" s="343" t="s">
        <v>332</v>
      </c>
      <c r="F104" s="343"/>
      <c r="G104" s="343"/>
      <c r="H104" s="343"/>
      <c r="I104" s="343"/>
      <c r="J104" s="343"/>
      <c r="K104" s="83" t="s">
        <v>333</v>
      </c>
      <c r="L104" s="344"/>
      <c r="M104" s="344"/>
      <c r="N104" s="83" t="s">
        <v>334</v>
      </c>
      <c r="O104" s="344"/>
      <c r="P104" s="345"/>
      <c r="Q104" s="79"/>
    </row>
    <row r="105" spans="1:22" ht="4.5" customHeight="1" thickBot="1" x14ac:dyDescent="0.3">
      <c r="A105" s="76"/>
      <c r="B105" s="225"/>
      <c r="C105" s="225"/>
      <c r="D105" s="225"/>
      <c r="E105" s="225"/>
      <c r="F105" s="225"/>
      <c r="G105" s="225"/>
      <c r="H105" s="225"/>
      <c r="I105" s="225"/>
      <c r="J105" s="225"/>
      <c r="K105" s="225"/>
      <c r="L105" s="225"/>
      <c r="M105" s="225"/>
      <c r="N105" s="225"/>
      <c r="O105" s="225"/>
      <c r="P105" s="225"/>
      <c r="Q105" s="77"/>
    </row>
    <row r="106" spans="1:22" ht="16.5" customHeight="1" x14ac:dyDescent="0.25">
      <c r="A106" s="76"/>
      <c r="B106" s="319" t="s">
        <v>1534</v>
      </c>
      <c r="C106" s="320"/>
      <c r="D106" s="320"/>
      <c r="E106" s="320"/>
      <c r="F106" s="320"/>
      <c r="G106" s="320"/>
      <c r="H106" s="320"/>
      <c r="I106" s="320"/>
      <c r="J106" s="320"/>
      <c r="K106" s="320"/>
      <c r="L106" s="320"/>
      <c r="M106" s="320"/>
      <c r="N106" s="320"/>
      <c r="O106" s="320"/>
      <c r="P106" s="321"/>
      <c r="Q106" s="77"/>
    </row>
    <row r="107" spans="1:22" ht="36.75" customHeight="1" x14ac:dyDescent="0.25">
      <c r="A107" s="76"/>
      <c r="B107" s="97" t="s">
        <v>328</v>
      </c>
      <c r="C107" s="322" t="s">
        <v>427</v>
      </c>
      <c r="D107" s="323"/>
      <c r="E107" s="324" t="s">
        <v>428</v>
      </c>
      <c r="F107" s="324"/>
      <c r="G107" s="325" t="s">
        <v>327</v>
      </c>
      <c r="H107" s="326"/>
      <c r="I107" s="327"/>
      <c r="J107" s="328" t="s">
        <v>325</v>
      </c>
      <c r="K107" s="328"/>
      <c r="L107" s="328"/>
      <c r="M107" s="329" t="s">
        <v>326</v>
      </c>
      <c r="N107" s="329"/>
      <c r="O107" s="329"/>
      <c r="P107" s="330"/>
      <c r="Q107" s="77"/>
      <c r="V107" s="39"/>
    </row>
    <row r="108" spans="1:22" ht="30" customHeight="1" x14ac:dyDescent="0.25">
      <c r="A108" s="76"/>
      <c r="B108" s="289" t="s">
        <v>477</v>
      </c>
      <c r="C108" s="297">
        <f>+E78</f>
        <v>0</v>
      </c>
      <c r="D108" s="297"/>
      <c r="E108" s="290" t="e">
        <f>IF($E$80="SUPERA LOS VIATICOS PERMITIDOS", "Revisar los valores a otorgar", B78)</f>
        <v>#VALUE!</v>
      </c>
      <c r="F108" s="290"/>
      <c r="G108" s="291">
        <f>+G78</f>
        <v>0</v>
      </c>
      <c r="H108" s="292"/>
      <c r="I108" s="293"/>
      <c r="J108" s="294"/>
      <c r="K108" s="294"/>
      <c r="L108" s="294"/>
      <c r="M108" s="295"/>
      <c r="N108" s="295"/>
      <c r="O108" s="295"/>
      <c r="P108" s="296"/>
      <c r="Q108" s="77"/>
    </row>
    <row r="109" spans="1:22" ht="30" customHeight="1" thickBot="1" x14ac:dyDescent="0.3">
      <c r="A109" s="76"/>
      <c r="B109" s="289"/>
      <c r="C109" s="298">
        <f>+E79</f>
        <v>0</v>
      </c>
      <c r="D109" s="298"/>
      <c r="E109" s="290" t="e">
        <f>IF($E$80="SUPERA LOS VIATICOS PERMITIDOS", "Revisar los valores a otorgar", B79)</f>
        <v>#VALUE!</v>
      </c>
      <c r="F109" s="290"/>
      <c r="G109" s="291">
        <f>+G79</f>
        <v>0</v>
      </c>
      <c r="H109" s="292"/>
      <c r="I109" s="293"/>
      <c r="J109" s="294"/>
      <c r="K109" s="294"/>
      <c r="L109" s="294"/>
      <c r="M109" s="295"/>
      <c r="N109" s="295"/>
      <c r="O109" s="295"/>
      <c r="P109" s="296"/>
      <c r="Q109" s="77"/>
    </row>
    <row r="110" spans="1:22" ht="15.75" customHeight="1" thickTop="1" x14ac:dyDescent="0.25">
      <c r="A110" s="76"/>
      <c r="B110" s="289"/>
      <c r="C110" s="299" t="e">
        <f>E80</f>
        <v>#VALUE!</v>
      </c>
      <c r="D110" s="300"/>
      <c r="E110" s="301"/>
      <c r="F110" s="302"/>
      <c r="G110" s="302"/>
      <c r="H110" s="302"/>
      <c r="I110" s="302"/>
      <c r="J110" s="302"/>
      <c r="K110" s="302"/>
      <c r="L110" s="302"/>
      <c r="M110" s="302"/>
      <c r="N110" s="302"/>
      <c r="O110" s="302"/>
      <c r="P110" s="303"/>
      <c r="Q110" s="77"/>
    </row>
    <row r="111" spans="1:22" ht="30" customHeight="1" x14ac:dyDescent="0.25">
      <c r="A111" s="78"/>
      <c r="B111" s="289" t="s">
        <v>395</v>
      </c>
      <c r="C111" s="304">
        <f>SUM(H84:J85)</f>
        <v>0</v>
      </c>
      <c r="D111" s="305"/>
      <c r="E111" s="308">
        <f>H84</f>
        <v>0</v>
      </c>
      <c r="F111" s="308"/>
      <c r="G111" s="291">
        <f>K84</f>
        <v>0</v>
      </c>
      <c r="H111" s="292"/>
      <c r="I111" s="293"/>
      <c r="J111" s="294"/>
      <c r="K111" s="294"/>
      <c r="L111" s="294"/>
      <c r="M111" s="295"/>
      <c r="N111" s="295"/>
      <c r="O111" s="295"/>
      <c r="P111" s="296"/>
      <c r="Q111" s="79"/>
    </row>
    <row r="112" spans="1:22" ht="30" customHeight="1" x14ac:dyDescent="0.25">
      <c r="A112" s="78"/>
      <c r="B112" s="289"/>
      <c r="C112" s="306"/>
      <c r="D112" s="307"/>
      <c r="E112" s="308">
        <f>H85</f>
        <v>0</v>
      </c>
      <c r="F112" s="308"/>
      <c r="G112" s="291">
        <f>K85</f>
        <v>0</v>
      </c>
      <c r="H112" s="292"/>
      <c r="I112" s="293"/>
      <c r="J112" s="294"/>
      <c r="K112" s="294"/>
      <c r="L112" s="294"/>
      <c r="M112" s="295"/>
      <c r="N112" s="295"/>
      <c r="O112" s="295"/>
      <c r="P112" s="296"/>
      <c r="Q112" s="79"/>
    </row>
    <row r="113" spans="1:20" ht="30" customHeight="1" x14ac:dyDescent="0.25">
      <c r="A113" s="78"/>
      <c r="B113" s="289" t="s">
        <v>394</v>
      </c>
      <c r="C113" s="315">
        <f>IF($N$93="SUPERA EL VALOR PERMITIDO","GASTOS TRANSPORTE TERRESTRE SUPERA EL VALOR PERMITIDO",+N93+SUMIF(J90:K91,"AEREO",B90:E91)+SUMIF(J90:K91,"MARITIMO",B90:E91)+SUMIF(J90:K91,"FLUVIAL",B90:E91)+SUMIF(J90:K91,"OTRO",B90:E91))</f>
        <v>0</v>
      </c>
      <c r="D113" s="316"/>
      <c r="E113" s="308">
        <f>IF(AND(J90="TERRESTRE", $N$93="SUPERA EL VALOR PERMITIDO"), "Revisar el valor a otorgar",B90)</f>
        <v>0</v>
      </c>
      <c r="F113" s="308"/>
      <c r="G113" s="291">
        <f>F90</f>
        <v>0</v>
      </c>
      <c r="H113" s="292"/>
      <c r="I113" s="293"/>
      <c r="J113" s="294"/>
      <c r="K113" s="294"/>
      <c r="L113" s="294"/>
      <c r="M113" s="295"/>
      <c r="N113" s="295"/>
      <c r="O113" s="295"/>
      <c r="P113" s="296"/>
      <c r="Q113" s="79"/>
      <c r="T113"/>
    </row>
    <row r="114" spans="1:20" ht="30" customHeight="1" x14ac:dyDescent="0.25">
      <c r="A114" s="78"/>
      <c r="B114" s="289"/>
      <c r="C114" s="317"/>
      <c r="D114" s="318"/>
      <c r="E114" s="308">
        <f>B91</f>
        <v>0</v>
      </c>
      <c r="F114" s="308"/>
      <c r="G114" s="291">
        <f>F91</f>
        <v>0</v>
      </c>
      <c r="H114" s="292"/>
      <c r="I114" s="293"/>
      <c r="J114" s="294"/>
      <c r="K114" s="294"/>
      <c r="L114" s="294"/>
      <c r="M114" s="295"/>
      <c r="N114" s="295"/>
      <c r="O114" s="295"/>
      <c r="P114" s="296"/>
      <c r="Q114" s="79"/>
    </row>
    <row r="115" spans="1:20" ht="30" customHeight="1" x14ac:dyDescent="0.25">
      <c r="A115" s="78"/>
      <c r="B115" s="289" t="s">
        <v>396</v>
      </c>
      <c r="C115" s="310">
        <f>SUM(B100:E101)</f>
        <v>0</v>
      </c>
      <c r="D115" s="311"/>
      <c r="E115" s="314">
        <f>B100</f>
        <v>0</v>
      </c>
      <c r="F115" s="314"/>
      <c r="G115" s="291">
        <f>F100</f>
        <v>0</v>
      </c>
      <c r="H115" s="292"/>
      <c r="I115" s="293"/>
      <c r="J115" s="294"/>
      <c r="K115" s="294"/>
      <c r="L115" s="294"/>
      <c r="M115" s="295"/>
      <c r="N115" s="295"/>
      <c r="O115" s="295"/>
      <c r="P115" s="296"/>
      <c r="Q115" s="79"/>
    </row>
    <row r="116" spans="1:20" ht="30" customHeight="1" x14ac:dyDescent="0.25">
      <c r="A116" s="78"/>
      <c r="B116" s="289"/>
      <c r="C116" s="312"/>
      <c r="D116" s="313"/>
      <c r="E116" s="314">
        <f>B101</f>
        <v>0</v>
      </c>
      <c r="F116" s="314"/>
      <c r="G116" s="291">
        <f>F101</f>
        <v>0</v>
      </c>
      <c r="H116" s="292"/>
      <c r="I116" s="293"/>
      <c r="J116" s="294"/>
      <c r="K116" s="294"/>
      <c r="L116" s="294"/>
      <c r="M116" s="295"/>
      <c r="N116" s="295"/>
      <c r="O116" s="295"/>
      <c r="P116" s="296"/>
      <c r="Q116" s="79"/>
    </row>
    <row r="117" spans="1:20" ht="4.5" customHeight="1" thickBot="1" x14ac:dyDescent="0.3">
      <c r="A117" s="99"/>
      <c r="B117" s="100"/>
      <c r="C117" s="100"/>
      <c r="D117" s="100"/>
      <c r="E117" s="100"/>
      <c r="F117" s="100"/>
      <c r="G117" s="100"/>
      <c r="H117" s="100"/>
      <c r="I117" s="100"/>
      <c r="J117" s="100"/>
      <c r="K117" s="100"/>
      <c r="L117" s="100"/>
      <c r="M117" s="100"/>
      <c r="N117" s="100"/>
      <c r="O117" s="100"/>
      <c r="P117" s="100"/>
      <c r="Q117" s="101"/>
    </row>
    <row r="586436" spans="27:59" ht="10.5" customHeight="1" x14ac:dyDescent="0.25">
      <c r="AA586436" s="198" t="s">
        <v>231</v>
      </c>
      <c r="AB586436" s="198" t="s">
        <v>232</v>
      </c>
      <c r="AC586436" s="198" t="s">
        <v>233</v>
      </c>
      <c r="AD586436" s="198" t="s">
        <v>234</v>
      </c>
      <c r="AE586436" s="198" t="s">
        <v>448</v>
      </c>
      <c r="AF586436" s="198" t="s">
        <v>235</v>
      </c>
      <c r="AG586436" s="198" t="s">
        <v>236</v>
      </c>
      <c r="AH586436" s="198" t="s">
        <v>237</v>
      </c>
      <c r="AI586436" s="198" t="s">
        <v>238</v>
      </c>
      <c r="AJ586436" s="198" t="s">
        <v>239</v>
      </c>
      <c r="AK586436" s="198" t="s">
        <v>240</v>
      </c>
      <c r="AL586436" s="198" t="s">
        <v>241</v>
      </c>
      <c r="AM586436" s="198" t="s">
        <v>242</v>
      </c>
      <c r="AN586436" s="198" t="s">
        <v>243</v>
      </c>
      <c r="AO586436" s="198" t="s">
        <v>244</v>
      </c>
      <c r="AP586436" s="198" t="s">
        <v>245</v>
      </c>
      <c r="AQ586436" s="198" t="s">
        <v>246</v>
      </c>
      <c r="AR586436" s="198" t="s">
        <v>247</v>
      </c>
      <c r="AS586436" s="198" t="s">
        <v>248</v>
      </c>
      <c r="AT586436" s="198" t="s">
        <v>249</v>
      </c>
      <c r="AU586436" s="198" t="s">
        <v>250</v>
      </c>
      <c r="AV586436" s="198" t="s">
        <v>511</v>
      </c>
      <c r="AW586436" s="198" t="s">
        <v>251</v>
      </c>
      <c r="AX586436" s="198" t="s">
        <v>252</v>
      </c>
      <c r="AY586436" s="198" t="s">
        <v>253</v>
      </c>
      <c r="AZ586436" s="198" t="s">
        <v>254</v>
      </c>
      <c r="BA586436" s="198" t="s">
        <v>512</v>
      </c>
      <c r="BB586436" s="198" t="s">
        <v>255</v>
      </c>
      <c r="BC586436" s="198" t="s">
        <v>256</v>
      </c>
      <c r="BD586436" s="198" t="s">
        <v>257</v>
      </c>
      <c r="BE586436" s="198" t="s">
        <v>513</v>
      </c>
      <c r="BF586436" s="198" t="s">
        <v>258</v>
      </c>
      <c r="BG586436" s="198" t="s">
        <v>259</v>
      </c>
    </row>
    <row r="586437" spans="27:59" ht="10.5" customHeight="1" x14ac:dyDescent="0.25">
      <c r="AA586437" s="199" t="s">
        <v>514</v>
      </c>
      <c r="AB586437" s="199" t="s">
        <v>515</v>
      </c>
      <c r="AC586437" s="199" t="s">
        <v>233</v>
      </c>
      <c r="AD586437" s="199" t="s">
        <v>516</v>
      </c>
      <c r="AE586437" s="199" t="s">
        <v>517</v>
      </c>
      <c r="AF586437" s="199" t="s">
        <v>518</v>
      </c>
      <c r="AG586437" s="199" t="s">
        <v>519</v>
      </c>
      <c r="AH586437" s="199" t="s">
        <v>520</v>
      </c>
      <c r="AI586437" s="199" t="s">
        <v>521</v>
      </c>
      <c r="AJ586437" s="199" t="s">
        <v>522</v>
      </c>
      <c r="AK586437" s="199" t="s">
        <v>523</v>
      </c>
      <c r="AL586437" s="199" t="s">
        <v>524</v>
      </c>
      <c r="AM586437" s="199" t="s">
        <v>525</v>
      </c>
      <c r="AN586437" s="199" t="s">
        <v>526</v>
      </c>
      <c r="AO586437" s="199" t="s">
        <v>527</v>
      </c>
      <c r="AP586437" s="199" t="s">
        <v>528</v>
      </c>
      <c r="AQ586437" s="199" t="s">
        <v>529</v>
      </c>
      <c r="AR586437" s="199" t="s">
        <v>530</v>
      </c>
      <c r="AS586437" s="199" t="s">
        <v>531</v>
      </c>
      <c r="AT586437" s="199" t="s">
        <v>532</v>
      </c>
      <c r="AU586437" s="199" t="s">
        <v>533</v>
      </c>
      <c r="AV586437" s="199" t="s">
        <v>534</v>
      </c>
      <c r="AW586437" s="199" t="s">
        <v>535</v>
      </c>
      <c r="AX586437" s="199" t="s">
        <v>536</v>
      </c>
      <c r="AY586437" s="199" t="s">
        <v>537</v>
      </c>
      <c r="AZ586437" s="199" t="s">
        <v>538</v>
      </c>
      <c r="BA586437" s="199" t="s">
        <v>512</v>
      </c>
      <c r="BB586437" s="199" t="s">
        <v>539</v>
      </c>
      <c r="BC586437" s="199" t="s">
        <v>540</v>
      </c>
      <c r="BD586437" s="199" t="s">
        <v>541</v>
      </c>
      <c r="BE586437" s="199" t="s">
        <v>542</v>
      </c>
      <c r="BF586437" s="199" t="s">
        <v>543</v>
      </c>
      <c r="BG586437" s="199" t="s">
        <v>544</v>
      </c>
    </row>
    <row r="586438" spans="27:59" ht="10.5" customHeight="1" x14ac:dyDescent="0.25">
      <c r="AA586438" s="199" t="s">
        <v>545</v>
      </c>
      <c r="AB586438" s="199" t="s">
        <v>546</v>
      </c>
      <c r="AC586438" s="199" t="s">
        <v>547</v>
      </c>
      <c r="AD586438" s="199" t="s">
        <v>548</v>
      </c>
      <c r="AE586438" s="34"/>
      <c r="AF586438" s="199" t="s">
        <v>549</v>
      </c>
      <c r="AG586438" s="199" t="s">
        <v>550</v>
      </c>
      <c r="AH586438" s="199" t="s">
        <v>551</v>
      </c>
      <c r="AI586438" s="199" t="s">
        <v>552</v>
      </c>
      <c r="AJ586438" s="199" t="s">
        <v>553</v>
      </c>
      <c r="AK586438" s="199" t="s">
        <v>554</v>
      </c>
      <c r="AL586438" s="199" t="s">
        <v>555</v>
      </c>
      <c r="AM586438" s="199" t="s">
        <v>556</v>
      </c>
      <c r="AN586438" s="199" t="s">
        <v>557</v>
      </c>
      <c r="AO586438" s="199" t="s">
        <v>558</v>
      </c>
      <c r="AP586438" s="199" t="s">
        <v>559</v>
      </c>
      <c r="AQ586438" s="199" t="s">
        <v>560</v>
      </c>
      <c r="AR586438" s="199" t="s">
        <v>561</v>
      </c>
      <c r="AS586438" s="199" t="s">
        <v>552</v>
      </c>
      <c r="AT586438" s="199" t="s">
        <v>562</v>
      </c>
      <c r="AU586438" s="199" t="s">
        <v>563</v>
      </c>
      <c r="AV586438" s="199" t="s">
        <v>564</v>
      </c>
      <c r="AW586438" s="199" t="s">
        <v>558</v>
      </c>
      <c r="AX586438" s="199" t="s">
        <v>565</v>
      </c>
      <c r="AY586438" s="199" t="s">
        <v>566</v>
      </c>
      <c r="AZ586438" s="199" t="s">
        <v>567</v>
      </c>
      <c r="BA586438" s="199" t="s">
        <v>568</v>
      </c>
      <c r="BB586438" s="199" t="s">
        <v>569</v>
      </c>
      <c r="BC586438" s="199" t="s">
        <v>566</v>
      </c>
      <c r="BD586438" s="199" t="s">
        <v>570</v>
      </c>
      <c r="BE586438" s="199" t="s">
        <v>571</v>
      </c>
      <c r="BF586438" s="199" t="s">
        <v>572</v>
      </c>
      <c r="BG586438" s="199" t="s">
        <v>573</v>
      </c>
    </row>
    <row r="586439" spans="27:59" ht="10.5" customHeight="1" x14ac:dyDescent="0.25">
      <c r="AA586439" s="199" t="s">
        <v>574</v>
      </c>
      <c r="AB586439" s="199" t="s">
        <v>575</v>
      </c>
      <c r="AC586439" s="199" t="s">
        <v>576</v>
      </c>
      <c r="AD586439" s="199" t="s">
        <v>577</v>
      </c>
      <c r="AE586439" s="34"/>
      <c r="AF586439" s="199" t="s">
        <v>578</v>
      </c>
      <c r="AG586439" s="199" t="s">
        <v>579</v>
      </c>
      <c r="AH586439" s="199" t="s">
        <v>580</v>
      </c>
      <c r="AI586439" s="199" t="s">
        <v>581</v>
      </c>
      <c r="AJ586439" s="199" t="s">
        <v>582</v>
      </c>
      <c r="AK586439" s="199" t="s">
        <v>126</v>
      </c>
      <c r="AL586439" s="199" t="s">
        <v>583</v>
      </c>
      <c r="AM586439" s="199" t="s">
        <v>584</v>
      </c>
      <c r="AN586439" s="199" t="s">
        <v>566</v>
      </c>
      <c r="AO586439" s="199" t="s">
        <v>585</v>
      </c>
      <c r="AP586439" s="199" t="s">
        <v>586</v>
      </c>
      <c r="AQ586439" s="199" t="s">
        <v>587</v>
      </c>
      <c r="AR586439" s="199" t="s">
        <v>588</v>
      </c>
      <c r="AS586439" s="199" t="s">
        <v>589</v>
      </c>
      <c r="AT586439" s="199" t="s">
        <v>590</v>
      </c>
      <c r="AU586439" s="199" t="s">
        <v>591</v>
      </c>
      <c r="AV586439" s="199" t="s">
        <v>592</v>
      </c>
      <c r="AW586439" s="199" t="s">
        <v>593</v>
      </c>
      <c r="AX586439" s="199" t="s">
        <v>594</v>
      </c>
      <c r="AY586439" s="199" t="s">
        <v>595</v>
      </c>
      <c r="AZ586439" s="199" t="s">
        <v>596</v>
      </c>
      <c r="BA586439" s="34"/>
      <c r="BB586439" s="199" t="s">
        <v>552</v>
      </c>
      <c r="BC586439" s="199" t="s">
        <v>597</v>
      </c>
      <c r="BD586439" s="199" t="s">
        <v>598</v>
      </c>
      <c r="BE586439" s="199" t="s">
        <v>599</v>
      </c>
      <c r="BF586439" s="199" t="s">
        <v>600</v>
      </c>
      <c r="BG586439" s="199" t="s">
        <v>601</v>
      </c>
    </row>
    <row r="586440" spans="27:59" ht="10.5" customHeight="1" x14ac:dyDescent="0.25">
      <c r="AA586440" s="199" t="s">
        <v>602</v>
      </c>
      <c r="AB586440" s="199" t="s">
        <v>603</v>
      </c>
      <c r="AC586440" s="199" t="s">
        <v>604</v>
      </c>
      <c r="AD586440" s="199" t="s">
        <v>605</v>
      </c>
      <c r="AE586440" s="34"/>
      <c r="AF586440" s="199" t="s">
        <v>606</v>
      </c>
      <c r="AG586440" s="199" t="s">
        <v>607</v>
      </c>
      <c r="AH586440" s="199" t="s">
        <v>608</v>
      </c>
      <c r="AI586440" s="199" t="s">
        <v>609</v>
      </c>
      <c r="AJ586440" s="199" t="s">
        <v>610</v>
      </c>
      <c r="AK586440" s="199" t="s">
        <v>596</v>
      </c>
      <c r="AL586440" s="199" t="s">
        <v>611</v>
      </c>
      <c r="AM586440" s="199" t="s">
        <v>612</v>
      </c>
      <c r="AN586440" s="199" t="s">
        <v>613</v>
      </c>
      <c r="AO586440" s="199" t="s">
        <v>614</v>
      </c>
      <c r="AP586440" s="199" t="s">
        <v>615</v>
      </c>
      <c r="AQ586440" s="199" t="s">
        <v>616</v>
      </c>
      <c r="AR586440" s="199" t="s">
        <v>617</v>
      </c>
      <c r="AS586440" s="199" t="s">
        <v>618</v>
      </c>
      <c r="AT586440" s="199" t="s">
        <v>619</v>
      </c>
      <c r="AU586440" s="199" t="s">
        <v>620</v>
      </c>
      <c r="AV586440" s="199" t="s">
        <v>621</v>
      </c>
      <c r="AW586440" s="199" t="s">
        <v>622</v>
      </c>
      <c r="AX586440" s="199" t="s">
        <v>623</v>
      </c>
      <c r="AY586440" s="199" t="s">
        <v>624</v>
      </c>
      <c r="AZ586440" s="199" t="s">
        <v>625</v>
      </c>
      <c r="BA586440" s="34"/>
      <c r="BB586440" s="199" t="s">
        <v>626</v>
      </c>
      <c r="BC586440" s="199" t="s">
        <v>627</v>
      </c>
      <c r="BD586440" s="199" t="s">
        <v>628</v>
      </c>
      <c r="BE586440" s="199" t="s">
        <v>629</v>
      </c>
      <c r="BF586440" s="199" t="s">
        <v>630</v>
      </c>
      <c r="BG586440" s="200" t="s">
        <v>631</v>
      </c>
    </row>
    <row r="586441" spans="27:59" ht="10.5" customHeight="1" x14ac:dyDescent="0.25">
      <c r="AA586441" s="199" t="s">
        <v>632</v>
      </c>
      <c r="AB586441" s="199" t="s">
        <v>633</v>
      </c>
      <c r="AC586441" s="199" t="s">
        <v>634</v>
      </c>
      <c r="AD586441" s="199" t="s">
        <v>635</v>
      </c>
      <c r="AE586441" s="34"/>
      <c r="AF586441" s="199" t="s">
        <v>636</v>
      </c>
      <c r="AG586441" s="199" t="s">
        <v>637</v>
      </c>
      <c r="AH586441" s="199" t="s">
        <v>638</v>
      </c>
      <c r="AI586441" s="199" t="s">
        <v>639</v>
      </c>
      <c r="AJ586441" s="199" t="s">
        <v>640</v>
      </c>
      <c r="AK586441" s="199" t="s">
        <v>235</v>
      </c>
      <c r="AL586441" s="199" t="s">
        <v>641</v>
      </c>
      <c r="AM586441" s="199" t="s">
        <v>642</v>
      </c>
      <c r="AN586441" s="199" t="s">
        <v>643</v>
      </c>
      <c r="AO586441" s="199" t="s">
        <v>644</v>
      </c>
      <c r="AP586441" s="199" t="s">
        <v>645</v>
      </c>
      <c r="AQ586441" s="34"/>
      <c r="AR586441" s="199" t="s">
        <v>646</v>
      </c>
      <c r="AS586441" s="199" t="s">
        <v>647</v>
      </c>
      <c r="AT586441" s="199" t="s">
        <v>648</v>
      </c>
      <c r="AU586441" s="199" t="s">
        <v>649</v>
      </c>
      <c r="AV586441" s="199" t="s">
        <v>650</v>
      </c>
      <c r="AW586441" s="199" t="s">
        <v>651</v>
      </c>
      <c r="AX586441" s="199" t="s">
        <v>652</v>
      </c>
      <c r="AY586441" s="199" t="s">
        <v>243</v>
      </c>
      <c r="AZ586441" s="199" t="s">
        <v>653</v>
      </c>
      <c r="BA586441" s="34"/>
      <c r="BB586441" s="199" t="s">
        <v>654</v>
      </c>
      <c r="BC586441" s="199" t="s">
        <v>655</v>
      </c>
      <c r="BD586441" s="199" t="s">
        <v>656</v>
      </c>
      <c r="BE586441" s="199" t="s">
        <v>126</v>
      </c>
      <c r="BF586441" s="199" t="s">
        <v>657</v>
      </c>
      <c r="BG586441" s="34"/>
    </row>
    <row r="586442" spans="27:59" ht="10.5" customHeight="1" x14ac:dyDescent="0.25">
      <c r="AA586442" s="199" t="s">
        <v>658</v>
      </c>
      <c r="AB586442" s="199" t="s">
        <v>659</v>
      </c>
      <c r="AC586442" s="199" t="s">
        <v>660</v>
      </c>
      <c r="AD586442" s="199" t="s">
        <v>661</v>
      </c>
      <c r="AE586442" s="34"/>
      <c r="AF586442" s="199" t="s">
        <v>662</v>
      </c>
      <c r="AG586442" s="199" t="s">
        <v>663</v>
      </c>
      <c r="AH586442" s="199" t="s">
        <v>664</v>
      </c>
      <c r="AI586442" s="199" t="s">
        <v>665</v>
      </c>
      <c r="AJ586442" s="199" t="s">
        <v>666</v>
      </c>
      <c r="AK586442" s="199" t="s">
        <v>667</v>
      </c>
      <c r="AL586442" s="199" t="s">
        <v>668</v>
      </c>
      <c r="AM586442" s="199" t="s">
        <v>669</v>
      </c>
      <c r="AN586442" s="199" t="s">
        <v>670</v>
      </c>
      <c r="AO586442" s="199" t="s">
        <v>671</v>
      </c>
      <c r="AP586442" s="199" t="s">
        <v>672</v>
      </c>
      <c r="AQ586442" s="34"/>
      <c r="AR586442" s="199" t="s">
        <v>673</v>
      </c>
      <c r="AS586442" s="199" t="s">
        <v>674</v>
      </c>
      <c r="AT586442" s="199" t="s">
        <v>675</v>
      </c>
      <c r="AU586442" s="199" t="s">
        <v>676</v>
      </c>
      <c r="AV586442" s="199" t="s">
        <v>677</v>
      </c>
      <c r="AW586442" s="199" t="s">
        <v>678</v>
      </c>
      <c r="AX586442" s="199" t="s">
        <v>679</v>
      </c>
      <c r="AY586442" s="199" t="s">
        <v>680</v>
      </c>
      <c r="AZ586442" s="199" t="s">
        <v>681</v>
      </c>
      <c r="BA586442" s="34"/>
      <c r="BB586442" s="199" t="s">
        <v>682</v>
      </c>
      <c r="BC586442" s="199" t="s">
        <v>683</v>
      </c>
      <c r="BD586442" s="199" t="s">
        <v>684</v>
      </c>
      <c r="BE586442" s="199" t="s">
        <v>235</v>
      </c>
      <c r="BF586442" s="199" t="s">
        <v>685</v>
      </c>
      <c r="BG586442" s="34"/>
    </row>
    <row r="586443" spans="27:59" ht="10.5" customHeight="1" x14ac:dyDescent="0.25">
      <c r="AA586443" s="199" t="s">
        <v>686</v>
      </c>
      <c r="AB586443" s="199" t="s">
        <v>687</v>
      </c>
      <c r="AC586443" s="199" t="s">
        <v>688</v>
      </c>
      <c r="AD586443" s="199" t="s">
        <v>689</v>
      </c>
      <c r="AE586443" s="34"/>
      <c r="AF586443" s="199" t="s">
        <v>690</v>
      </c>
      <c r="AG586443" s="199" t="s">
        <v>691</v>
      </c>
      <c r="AH586443" s="199" t="s">
        <v>692</v>
      </c>
      <c r="AI586443" s="199" t="s">
        <v>693</v>
      </c>
      <c r="AJ586443" s="199" t="s">
        <v>694</v>
      </c>
      <c r="AK586443" s="199" t="s">
        <v>695</v>
      </c>
      <c r="AL586443" s="199" t="s">
        <v>696</v>
      </c>
      <c r="AM586443" s="199" t="s">
        <v>697</v>
      </c>
      <c r="AN586443" s="199" t="s">
        <v>698</v>
      </c>
      <c r="AO586443" s="199" t="s">
        <v>699</v>
      </c>
      <c r="AP586443" s="199" t="s">
        <v>700</v>
      </c>
      <c r="AQ586443" s="34"/>
      <c r="AR586443" s="199" t="s">
        <v>701</v>
      </c>
      <c r="AS586443" s="199" t="s">
        <v>702</v>
      </c>
      <c r="AT586443" s="199" t="s">
        <v>703</v>
      </c>
      <c r="AU586443" s="199" t="s">
        <v>704</v>
      </c>
      <c r="AV586443" s="199" t="s">
        <v>705</v>
      </c>
      <c r="AW586443" s="199" t="s">
        <v>637</v>
      </c>
      <c r="AX586443" s="199" t="s">
        <v>706</v>
      </c>
      <c r="AY586443" s="199" t="s">
        <v>707</v>
      </c>
      <c r="AZ586443" s="199" t="s">
        <v>708</v>
      </c>
      <c r="BA586443" s="34"/>
      <c r="BB586443" s="199" t="s">
        <v>709</v>
      </c>
      <c r="BC586443" s="199" t="s">
        <v>710</v>
      </c>
      <c r="BD586443" s="199" t="s">
        <v>711</v>
      </c>
      <c r="BE586443" s="199" t="s">
        <v>712</v>
      </c>
      <c r="BF586443" s="34"/>
      <c r="BG586443" s="34"/>
    </row>
    <row r="586444" spans="27:59" ht="10.5" customHeight="1" x14ac:dyDescent="0.25">
      <c r="AA586444" s="199" t="s">
        <v>713</v>
      </c>
      <c r="AB586444" s="199" t="s">
        <v>714</v>
      </c>
      <c r="AC586444" s="34"/>
      <c r="AD586444" s="199" t="s">
        <v>715</v>
      </c>
      <c r="AE586444" s="34"/>
      <c r="AF586444" s="199" t="s">
        <v>560</v>
      </c>
      <c r="AG586444" s="199" t="s">
        <v>716</v>
      </c>
      <c r="AH586444" s="199" t="s">
        <v>717</v>
      </c>
      <c r="AI586444" s="199" t="s">
        <v>718</v>
      </c>
      <c r="AJ586444" s="199" t="s">
        <v>719</v>
      </c>
      <c r="AK586444" s="199" t="s">
        <v>720</v>
      </c>
      <c r="AL586444" s="199" t="s">
        <v>721</v>
      </c>
      <c r="AM586444" s="199" t="s">
        <v>722</v>
      </c>
      <c r="AN586444" s="199" t="s">
        <v>723</v>
      </c>
      <c r="AO586444" s="199" t="s">
        <v>724</v>
      </c>
      <c r="AP586444" s="199" t="s">
        <v>725</v>
      </c>
      <c r="AQ586444" s="34"/>
      <c r="AR586444" s="199" t="s">
        <v>726</v>
      </c>
      <c r="AS586444" s="199" t="s">
        <v>727</v>
      </c>
      <c r="AT586444" s="199" t="s">
        <v>728</v>
      </c>
      <c r="AU586444" s="199" t="s">
        <v>729</v>
      </c>
      <c r="AV586444" s="199" t="s">
        <v>730</v>
      </c>
      <c r="AW586444" s="199" t="s">
        <v>731</v>
      </c>
      <c r="AX586444" s="199" t="s">
        <v>732</v>
      </c>
      <c r="AY586444" s="199" t="s">
        <v>733</v>
      </c>
      <c r="AZ586444" s="199" t="s">
        <v>734</v>
      </c>
      <c r="BA586444" s="34"/>
      <c r="BB586444" s="199" t="s">
        <v>735</v>
      </c>
      <c r="BC586444" s="199" t="s">
        <v>736</v>
      </c>
      <c r="BD586444" s="199" t="s">
        <v>737</v>
      </c>
      <c r="BE586444" s="199" t="s">
        <v>738</v>
      </c>
      <c r="BF586444" s="34"/>
      <c r="BG586444" s="34"/>
    </row>
    <row r="586445" spans="27:59" ht="10.5" customHeight="1" x14ac:dyDescent="0.25">
      <c r="AA586445" s="199" t="s">
        <v>739</v>
      </c>
      <c r="AB586445" s="199" t="s">
        <v>740</v>
      </c>
      <c r="AC586445" s="34"/>
      <c r="AD586445" s="199" t="s">
        <v>741</v>
      </c>
      <c r="AE586445" s="34"/>
      <c r="AF586445" s="199" t="s">
        <v>742</v>
      </c>
      <c r="AG586445" s="199" t="s">
        <v>236</v>
      </c>
      <c r="AH586445" s="199" t="s">
        <v>743</v>
      </c>
      <c r="AI586445" s="199" t="s">
        <v>744</v>
      </c>
      <c r="AJ586445" s="199" t="s">
        <v>745</v>
      </c>
      <c r="AK586445" s="199" t="s">
        <v>746</v>
      </c>
      <c r="AL586445" s="199" t="s">
        <v>747</v>
      </c>
      <c r="AM586445" s="199" t="s">
        <v>748</v>
      </c>
      <c r="AN586445" s="199" t="s">
        <v>749</v>
      </c>
      <c r="AO586445" s="199" t="s">
        <v>750</v>
      </c>
      <c r="AP586445" s="199" t="s">
        <v>751</v>
      </c>
      <c r="AQ586445" s="34"/>
      <c r="AR586445" s="199" t="s">
        <v>752</v>
      </c>
      <c r="AS586445" s="199" t="s">
        <v>753</v>
      </c>
      <c r="AT586445" s="199" t="s">
        <v>754</v>
      </c>
      <c r="AU586445" s="199" t="s">
        <v>755</v>
      </c>
      <c r="AV586445" s="199" t="s">
        <v>756</v>
      </c>
      <c r="AW586445" s="199" t="s">
        <v>565</v>
      </c>
      <c r="AX586445" s="199" t="s">
        <v>757</v>
      </c>
      <c r="AY586445" s="199" t="s">
        <v>758</v>
      </c>
      <c r="AZ586445" s="199" t="s">
        <v>759</v>
      </c>
      <c r="BA586445" s="34"/>
      <c r="BB586445" s="199" t="s">
        <v>235</v>
      </c>
      <c r="BC586445" s="199" t="s">
        <v>760</v>
      </c>
      <c r="BD586445" s="199" t="s">
        <v>761</v>
      </c>
      <c r="BE586445" s="199" t="s">
        <v>762</v>
      </c>
      <c r="BF586445" s="34"/>
      <c r="BG586445" s="34"/>
    </row>
    <row r="586446" spans="27:59" ht="10.5" customHeight="1" x14ac:dyDescent="0.25">
      <c r="AA586446" s="199" t="s">
        <v>763</v>
      </c>
      <c r="AB586446" s="199" t="s">
        <v>764</v>
      </c>
      <c r="AC586446" s="34"/>
      <c r="AD586446" s="199" t="s">
        <v>765</v>
      </c>
      <c r="AE586446" s="34"/>
      <c r="AF586446" s="199" t="s">
        <v>766</v>
      </c>
      <c r="AG586446" s="199" t="s">
        <v>767</v>
      </c>
      <c r="AH586446" s="199" t="s">
        <v>768</v>
      </c>
      <c r="AI586446" s="199" t="s">
        <v>769</v>
      </c>
      <c r="AJ586446" s="199" t="s">
        <v>770</v>
      </c>
      <c r="AK586446" s="199" t="s">
        <v>771</v>
      </c>
      <c r="AL586446" s="199" t="s">
        <v>772</v>
      </c>
      <c r="AM586446" s="199" t="s">
        <v>773</v>
      </c>
      <c r="AN586446" s="199" t="s">
        <v>774</v>
      </c>
      <c r="AO586446" s="199" t="s">
        <v>775</v>
      </c>
      <c r="AP586446" s="34"/>
      <c r="AQ586446" s="34"/>
      <c r="AR586446" s="199" t="s">
        <v>776</v>
      </c>
      <c r="AS586446" s="199" t="s">
        <v>777</v>
      </c>
      <c r="AT586446" s="199" t="s">
        <v>778</v>
      </c>
      <c r="AU586446" s="199" t="s">
        <v>779</v>
      </c>
      <c r="AV586446" s="199" t="s">
        <v>780</v>
      </c>
      <c r="AW586446" s="199" t="s">
        <v>781</v>
      </c>
      <c r="AX586446" s="199" t="s">
        <v>782</v>
      </c>
      <c r="AY586446" s="199" t="s">
        <v>783</v>
      </c>
      <c r="AZ586446" s="199" t="s">
        <v>784</v>
      </c>
      <c r="BA586446" s="34"/>
      <c r="BB586446" s="199" t="s">
        <v>750</v>
      </c>
      <c r="BC586446" s="199" t="s">
        <v>785</v>
      </c>
      <c r="BD586446" s="199" t="s">
        <v>786</v>
      </c>
      <c r="BE586446" s="199" t="s">
        <v>787</v>
      </c>
      <c r="BF586446" s="34"/>
      <c r="BG586446" s="34"/>
    </row>
    <row r="586447" spans="27:59" ht="10.5" customHeight="1" x14ac:dyDescent="0.25">
      <c r="AA586447" s="199" t="s">
        <v>788</v>
      </c>
      <c r="AB586447" s="199" t="s">
        <v>789</v>
      </c>
      <c r="AC586447" s="34"/>
      <c r="AD586447" s="199" t="s">
        <v>790</v>
      </c>
      <c r="AE586447" s="34"/>
      <c r="AF586447" s="199" t="s">
        <v>243</v>
      </c>
      <c r="AG586447" s="199" t="s">
        <v>566</v>
      </c>
      <c r="AH586447" s="199" t="s">
        <v>791</v>
      </c>
      <c r="AI586447" s="199" t="s">
        <v>93</v>
      </c>
      <c r="AJ586447" s="199" t="s">
        <v>792</v>
      </c>
      <c r="AK586447" s="199" t="s">
        <v>793</v>
      </c>
      <c r="AL586447" s="199" t="s">
        <v>794</v>
      </c>
      <c r="AM586447" s="199" t="s">
        <v>795</v>
      </c>
      <c r="AN586447" s="199" t="s">
        <v>796</v>
      </c>
      <c r="AO586447" s="199" t="s">
        <v>797</v>
      </c>
      <c r="AP586447" s="34"/>
      <c r="AQ586447" s="34"/>
      <c r="AR586447" s="199" t="s">
        <v>798</v>
      </c>
      <c r="AS586447" s="199" t="s">
        <v>799</v>
      </c>
      <c r="AT586447" s="199" t="s">
        <v>800</v>
      </c>
      <c r="AU586447" s="199" t="s">
        <v>801</v>
      </c>
      <c r="AV586447" s="199" t="s">
        <v>802</v>
      </c>
      <c r="AW586447" s="199" t="s">
        <v>803</v>
      </c>
      <c r="AX586447" s="199" t="s">
        <v>804</v>
      </c>
      <c r="AY586447" s="199" t="s">
        <v>805</v>
      </c>
      <c r="AZ586447" s="199" t="s">
        <v>806</v>
      </c>
      <c r="BA586447" s="34"/>
      <c r="BB586447" s="199" t="s">
        <v>807</v>
      </c>
      <c r="BC586447" s="199" t="s">
        <v>808</v>
      </c>
      <c r="BD586447" s="199" t="s">
        <v>809</v>
      </c>
      <c r="BE586447" s="199" t="s">
        <v>810</v>
      </c>
      <c r="BF586447" s="34"/>
      <c r="BG586447" s="34"/>
    </row>
    <row r="586448" spans="27:59" ht="10.5" customHeight="1" x14ac:dyDescent="0.25">
      <c r="AA586448" s="34"/>
      <c r="AB586448" s="199" t="s">
        <v>811</v>
      </c>
      <c r="AC586448" s="34"/>
      <c r="AD586448" s="199" t="s">
        <v>812</v>
      </c>
      <c r="AE586448" s="34"/>
      <c r="AF586448" s="199" t="s">
        <v>813</v>
      </c>
      <c r="AG586448" s="199" t="s">
        <v>814</v>
      </c>
      <c r="AH586448" s="199" t="s">
        <v>815</v>
      </c>
      <c r="AI586448" s="199" t="s">
        <v>816</v>
      </c>
      <c r="AJ586448" s="199" t="s">
        <v>817</v>
      </c>
      <c r="AK586448" s="199" t="s">
        <v>521</v>
      </c>
      <c r="AL586448" s="199" t="s">
        <v>818</v>
      </c>
      <c r="AM586448" s="199" t="s">
        <v>819</v>
      </c>
      <c r="AN586448" s="199" t="s">
        <v>820</v>
      </c>
      <c r="AO586448" s="199" t="s">
        <v>821</v>
      </c>
      <c r="AP586448" s="34"/>
      <c r="AQ586448" s="34"/>
      <c r="AR586448" s="199" t="s">
        <v>822</v>
      </c>
      <c r="AS586448" s="199" t="s">
        <v>823</v>
      </c>
      <c r="AT586448" s="199" t="s">
        <v>824</v>
      </c>
      <c r="AU586448" s="199" t="s">
        <v>119</v>
      </c>
      <c r="AV586448" s="199" t="s">
        <v>825</v>
      </c>
      <c r="AW586448" s="199" t="s">
        <v>243</v>
      </c>
      <c r="AX586448" s="199" t="s">
        <v>826</v>
      </c>
      <c r="AY586448" s="199" t="s">
        <v>827</v>
      </c>
      <c r="AZ586448" s="199" t="s">
        <v>828</v>
      </c>
      <c r="BA586448" s="34"/>
      <c r="BB586448" s="199" t="s">
        <v>829</v>
      </c>
      <c r="BC586448" s="199" t="s">
        <v>830</v>
      </c>
      <c r="BD586448" s="199" t="s">
        <v>831</v>
      </c>
      <c r="BE586448" s="199" t="s">
        <v>605</v>
      </c>
      <c r="BF586448" s="34"/>
      <c r="BG586448" s="34"/>
    </row>
    <row r="586449" spans="27:59" ht="10.5" customHeight="1" x14ac:dyDescent="0.25">
      <c r="AA586449" s="34"/>
      <c r="AB586449" s="199" t="s">
        <v>832</v>
      </c>
      <c r="AC586449" s="34"/>
      <c r="AD586449" s="199" t="s">
        <v>833</v>
      </c>
      <c r="AE586449" s="34"/>
      <c r="AF586449" s="199" t="s">
        <v>834</v>
      </c>
      <c r="AG586449" s="199" t="s">
        <v>237</v>
      </c>
      <c r="AH586449" s="199" t="s">
        <v>835</v>
      </c>
      <c r="AI586449" s="199" t="s">
        <v>836</v>
      </c>
      <c r="AJ586449" s="199" t="s">
        <v>837</v>
      </c>
      <c r="AK586449" s="199" t="s">
        <v>838</v>
      </c>
      <c r="AL586449" s="199" t="s">
        <v>839</v>
      </c>
      <c r="AM586449" s="199" t="s">
        <v>840</v>
      </c>
      <c r="AN586449" s="199" t="s">
        <v>841</v>
      </c>
      <c r="AO586449" s="199" t="s">
        <v>842</v>
      </c>
      <c r="AP586449" s="34"/>
      <c r="AQ586449" s="34"/>
      <c r="AR586449" s="199" t="s">
        <v>120</v>
      </c>
      <c r="AS586449" s="199" t="s">
        <v>843</v>
      </c>
      <c r="AT586449" s="199" t="s">
        <v>844</v>
      </c>
      <c r="AU586449" s="199" t="s">
        <v>844</v>
      </c>
      <c r="AV586449" s="199" t="s">
        <v>845</v>
      </c>
      <c r="AW586449" s="199" t="s">
        <v>846</v>
      </c>
      <c r="AX586449" s="199" t="s">
        <v>847</v>
      </c>
      <c r="AY586449" s="34"/>
      <c r="AZ586449" s="199" t="s">
        <v>848</v>
      </c>
      <c r="BA586449" s="34"/>
      <c r="BB586449" s="199" t="s">
        <v>849</v>
      </c>
      <c r="BC586449" s="199" t="s">
        <v>850</v>
      </c>
      <c r="BD586449" s="199" t="s">
        <v>851</v>
      </c>
      <c r="BE586449" s="199" t="s">
        <v>852</v>
      </c>
      <c r="BF586449" s="34"/>
      <c r="BG586449" s="34"/>
    </row>
    <row r="586450" spans="27:59" ht="10.5" customHeight="1" x14ac:dyDescent="0.25">
      <c r="AA586450" s="34"/>
      <c r="AB586450" s="199" t="s">
        <v>853</v>
      </c>
      <c r="AC586450" s="34"/>
      <c r="AD586450" s="199" t="s">
        <v>645</v>
      </c>
      <c r="AE586450" s="34"/>
      <c r="AF586450" s="199" t="s">
        <v>854</v>
      </c>
      <c r="AG586450" s="199" t="s">
        <v>855</v>
      </c>
      <c r="AH586450" s="199" t="s">
        <v>856</v>
      </c>
      <c r="AI586450" s="199" t="s">
        <v>857</v>
      </c>
      <c r="AJ586450" s="199" t="s">
        <v>858</v>
      </c>
      <c r="AK586450" s="199" t="s">
        <v>859</v>
      </c>
      <c r="AL586450" s="199" t="s">
        <v>860</v>
      </c>
      <c r="AM586450" s="199" t="s">
        <v>861</v>
      </c>
      <c r="AN586450" s="199" t="s">
        <v>862</v>
      </c>
      <c r="AO586450" s="199" t="s">
        <v>863</v>
      </c>
      <c r="AP586450" s="34"/>
      <c r="AQ586450" s="34"/>
      <c r="AR586450" s="199" t="s">
        <v>864</v>
      </c>
      <c r="AS586450" s="199" t="s">
        <v>865</v>
      </c>
      <c r="AT586450" s="199" t="s">
        <v>866</v>
      </c>
      <c r="AU586450" s="199" t="s">
        <v>867</v>
      </c>
      <c r="AV586450" s="199" t="s">
        <v>868</v>
      </c>
      <c r="AW586450" s="199" t="s">
        <v>869</v>
      </c>
      <c r="AX586450" s="34"/>
      <c r="AY586450" s="34"/>
      <c r="AZ586450" s="199" t="s">
        <v>870</v>
      </c>
      <c r="BA586450" s="34"/>
      <c r="BB586450" s="199" t="s">
        <v>871</v>
      </c>
      <c r="BC586450" s="199" t="s">
        <v>872</v>
      </c>
      <c r="BD586450" s="199" t="s">
        <v>873</v>
      </c>
      <c r="BE586450" s="199" t="s">
        <v>874</v>
      </c>
      <c r="BF586450" s="34"/>
      <c r="BG586450" s="34"/>
    </row>
    <row r="586451" spans="27:59" ht="10.5" customHeight="1" x14ac:dyDescent="0.25">
      <c r="AA586451" s="34"/>
      <c r="AB586451" s="199" t="s">
        <v>875</v>
      </c>
      <c r="AC586451" s="34"/>
      <c r="AD586451" s="199" t="s">
        <v>876</v>
      </c>
      <c r="AE586451" s="34"/>
      <c r="AF586451" s="199" t="s">
        <v>877</v>
      </c>
      <c r="AG586451" s="199" t="s">
        <v>878</v>
      </c>
      <c r="AH586451" s="199" t="s">
        <v>879</v>
      </c>
      <c r="AI586451" s="199" t="s">
        <v>880</v>
      </c>
      <c r="AJ586451" s="199" t="s">
        <v>881</v>
      </c>
      <c r="AK586451" s="199" t="s">
        <v>882</v>
      </c>
      <c r="AL586451" s="199" t="s">
        <v>883</v>
      </c>
      <c r="AM586451" s="199" t="s">
        <v>884</v>
      </c>
      <c r="AN586451" s="199" t="s">
        <v>885</v>
      </c>
      <c r="AO586451" s="199" t="s">
        <v>886</v>
      </c>
      <c r="AP586451" s="34"/>
      <c r="AQ586451" s="34"/>
      <c r="AR586451" s="199" t="s">
        <v>887</v>
      </c>
      <c r="AS586451" s="199" t="s">
        <v>888</v>
      </c>
      <c r="AT586451" s="199" t="s">
        <v>889</v>
      </c>
      <c r="AU586451" s="199" t="s">
        <v>890</v>
      </c>
      <c r="AV586451" s="199" t="s">
        <v>891</v>
      </c>
      <c r="AW586451" s="199" t="s">
        <v>892</v>
      </c>
      <c r="AX586451" s="34"/>
      <c r="AY586451" s="34"/>
      <c r="AZ586451" s="34"/>
      <c r="BA586451" s="34"/>
      <c r="BB586451" s="199" t="s">
        <v>893</v>
      </c>
      <c r="BC586451" s="199" t="s">
        <v>894</v>
      </c>
      <c r="BD586451" s="199" t="s">
        <v>895</v>
      </c>
      <c r="BE586451" s="199" t="s">
        <v>896</v>
      </c>
      <c r="BF586451" s="34"/>
      <c r="BG586451" s="34"/>
    </row>
    <row r="586452" spans="27:59" ht="10.5" customHeight="1" x14ac:dyDescent="0.25">
      <c r="AA586452" s="34"/>
      <c r="AB586452" s="199" t="s">
        <v>126</v>
      </c>
      <c r="AC586452" s="34"/>
      <c r="AD586452" s="199" t="s">
        <v>897</v>
      </c>
      <c r="AE586452" s="34"/>
      <c r="AF586452" s="199" t="s">
        <v>898</v>
      </c>
      <c r="AG586452" s="199" t="s">
        <v>899</v>
      </c>
      <c r="AH586452" s="199" t="s">
        <v>900</v>
      </c>
      <c r="AI586452" s="199" t="s">
        <v>901</v>
      </c>
      <c r="AJ586452" s="199" t="s">
        <v>902</v>
      </c>
      <c r="AK586452" s="199" t="s">
        <v>903</v>
      </c>
      <c r="AL586452" s="199" t="s">
        <v>799</v>
      </c>
      <c r="AM586452" s="199" t="s">
        <v>904</v>
      </c>
      <c r="AN586452" s="199" t="s">
        <v>905</v>
      </c>
      <c r="AO586452" s="199" t="s">
        <v>906</v>
      </c>
      <c r="AP586452" s="34"/>
      <c r="AQ586452" s="34"/>
      <c r="AR586452" s="199" t="s">
        <v>907</v>
      </c>
      <c r="AS586452" s="34"/>
      <c r="AT586452" s="199" t="s">
        <v>908</v>
      </c>
      <c r="AU586452" s="199" t="s">
        <v>909</v>
      </c>
      <c r="AV586452" s="199" t="s">
        <v>910</v>
      </c>
      <c r="AW586452" s="199" t="s">
        <v>911</v>
      </c>
      <c r="AX586452" s="34"/>
      <c r="AY586452" s="34"/>
      <c r="AZ586452" s="34"/>
      <c r="BA586452" s="34"/>
      <c r="BB586452" s="199" t="s">
        <v>912</v>
      </c>
      <c r="BC586452" s="199" t="s">
        <v>913</v>
      </c>
      <c r="BD586452" s="199" t="s">
        <v>914</v>
      </c>
      <c r="BE586452" s="199" t="s">
        <v>915</v>
      </c>
      <c r="BF586452" s="34"/>
      <c r="BG586452" s="34"/>
    </row>
    <row r="586453" spans="27:59" ht="10.5" customHeight="1" x14ac:dyDescent="0.25">
      <c r="AA586453" s="34"/>
      <c r="AB586453" s="199" t="s">
        <v>537</v>
      </c>
      <c r="AC586453" s="34"/>
      <c r="AD586453" s="199" t="s">
        <v>837</v>
      </c>
      <c r="AE586453" s="34"/>
      <c r="AF586453" s="199" t="s">
        <v>916</v>
      </c>
      <c r="AG586453" s="199" t="s">
        <v>917</v>
      </c>
      <c r="AH586453" s="199" t="s">
        <v>918</v>
      </c>
      <c r="AI586453" s="34"/>
      <c r="AJ586453" s="199" t="s">
        <v>919</v>
      </c>
      <c r="AK586453" s="199" t="s">
        <v>920</v>
      </c>
      <c r="AL586453" s="199" t="s">
        <v>921</v>
      </c>
      <c r="AM586453" s="199" t="s">
        <v>922</v>
      </c>
      <c r="AN586453" s="199" t="s">
        <v>923</v>
      </c>
      <c r="AO586453" s="199" t="s">
        <v>924</v>
      </c>
      <c r="AP586453" s="34"/>
      <c r="AQ586453" s="34"/>
      <c r="AR586453" s="199" t="s">
        <v>925</v>
      </c>
      <c r="AS586453" s="34"/>
      <c r="AT586453" s="199" t="s">
        <v>926</v>
      </c>
      <c r="AU586453" s="199" t="s">
        <v>927</v>
      </c>
      <c r="AV586453" s="199" t="s">
        <v>928</v>
      </c>
      <c r="AW586453" s="199" t="s">
        <v>929</v>
      </c>
      <c r="AX586453" s="34"/>
      <c r="AY586453" s="34"/>
      <c r="AZ586453" s="34"/>
      <c r="BA586453" s="34"/>
      <c r="BB586453" s="199" t="s">
        <v>930</v>
      </c>
      <c r="BC586453" s="199" t="s">
        <v>931</v>
      </c>
      <c r="BD586453" s="199" t="s">
        <v>932</v>
      </c>
      <c r="BE586453" s="199" t="s">
        <v>933</v>
      </c>
      <c r="BF586453" s="34"/>
      <c r="BG586453" s="34"/>
    </row>
    <row r="586454" spans="27:59" ht="10.5" customHeight="1" x14ac:dyDescent="0.25">
      <c r="AA586454" s="34"/>
      <c r="AB586454" s="199" t="s">
        <v>654</v>
      </c>
      <c r="AC586454" s="34"/>
      <c r="AD586454" s="199" t="s">
        <v>934</v>
      </c>
      <c r="AE586454" s="34"/>
      <c r="AF586454" s="199" t="s">
        <v>935</v>
      </c>
      <c r="AG586454" s="199" t="s">
        <v>936</v>
      </c>
      <c r="AH586454" s="199" t="s">
        <v>937</v>
      </c>
      <c r="AI586454" s="34"/>
      <c r="AJ586454" s="199" t="s">
        <v>938</v>
      </c>
      <c r="AK586454" s="199" t="s">
        <v>939</v>
      </c>
      <c r="AL586454" s="199" t="s">
        <v>940</v>
      </c>
      <c r="AM586454" s="199" t="s">
        <v>941</v>
      </c>
      <c r="AN586454" s="199" t="s">
        <v>942</v>
      </c>
      <c r="AO586454" s="199" t="s">
        <v>943</v>
      </c>
      <c r="AP586454" s="34"/>
      <c r="AQ586454" s="34"/>
      <c r="AR586454" s="199" t="s">
        <v>944</v>
      </c>
      <c r="AS586454" s="34"/>
      <c r="AT586454" s="199" t="s">
        <v>945</v>
      </c>
      <c r="AU586454" s="199" t="s">
        <v>946</v>
      </c>
      <c r="AV586454" s="199" t="s">
        <v>947</v>
      </c>
      <c r="AW586454" s="199" t="s">
        <v>948</v>
      </c>
      <c r="AX586454" s="34"/>
      <c r="AY586454" s="34"/>
      <c r="AZ586454" s="34"/>
      <c r="BA586454" s="34"/>
      <c r="BB586454" s="199" t="s">
        <v>670</v>
      </c>
      <c r="BC586454" s="199" t="s">
        <v>949</v>
      </c>
      <c r="BD586454" s="199" t="s">
        <v>950</v>
      </c>
      <c r="BE586454" s="199" t="s">
        <v>951</v>
      </c>
      <c r="BF586454" s="34"/>
      <c r="BG586454" s="34"/>
    </row>
    <row r="586455" spans="27:59" ht="10.5" customHeight="1" x14ac:dyDescent="0.25">
      <c r="AA586455" s="34"/>
      <c r="AB586455" s="199" t="s">
        <v>952</v>
      </c>
      <c r="AC586455" s="34"/>
      <c r="AD586455" s="199" t="s">
        <v>953</v>
      </c>
      <c r="AE586455" s="34"/>
      <c r="AF586455" s="199" t="s">
        <v>954</v>
      </c>
      <c r="AG586455" s="199" t="s">
        <v>955</v>
      </c>
      <c r="AH586455" s="199" t="s">
        <v>956</v>
      </c>
      <c r="AI586455" s="34"/>
      <c r="AJ586455" s="199" t="s">
        <v>888</v>
      </c>
      <c r="AK586455" s="199" t="s">
        <v>957</v>
      </c>
      <c r="AL586455" s="199" t="s">
        <v>958</v>
      </c>
      <c r="AM586455" s="199" t="s">
        <v>959</v>
      </c>
      <c r="AN586455" s="199" t="s">
        <v>960</v>
      </c>
      <c r="AO586455" s="199" t="s">
        <v>961</v>
      </c>
      <c r="AP586455" s="34"/>
      <c r="AQ586455" s="34"/>
      <c r="AR586455" s="199" t="s">
        <v>962</v>
      </c>
      <c r="AS586455" s="34"/>
      <c r="AT586455" s="199" t="s">
        <v>963</v>
      </c>
      <c r="AU586455" s="199" t="s">
        <v>964</v>
      </c>
      <c r="AV586455" s="199" t="s">
        <v>965</v>
      </c>
      <c r="AW586455" s="199" t="s">
        <v>966</v>
      </c>
      <c r="AX586455" s="34"/>
      <c r="AY586455" s="34"/>
      <c r="AZ586455" s="34"/>
      <c r="BA586455" s="34"/>
      <c r="BB586455" s="199" t="s">
        <v>967</v>
      </c>
      <c r="BC586455" s="199" t="s">
        <v>968</v>
      </c>
      <c r="BD586455" s="199" t="s">
        <v>969</v>
      </c>
      <c r="BE586455" s="199" t="s">
        <v>970</v>
      </c>
      <c r="BF586455" s="34"/>
      <c r="BG586455" s="34"/>
    </row>
    <row r="586456" spans="27:59" ht="10.5" customHeight="1" x14ac:dyDescent="0.25">
      <c r="AA586456" s="34"/>
      <c r="AB586456" s="199" t="s">
        <v>971</v>
      </c>
      <c r="AC586456" s="34"/>
      <c r="AD586456" s="199" t="s">
        <v>972</v>
      </c>
      <c r="AE586456" s="34"/>
      <c r="AF586456" s="199" t="s">
        <v>973</v>
      </c>
      <c r="AG586456" s="199" t="s">
        <v>974</v>
      </c>
      <c r="AH586456" s="199" t="s">
        <v>254</v>
      </c>
      <c r="AI586456" s="34"/>
      <c r="AJ586456" s="34"/>
      <c r="AK586456" s="199" t="s">
        <v>975</v>
      </c>
      <c r="AL586456" s="199" t="s">
        <v>976</v>
      </c>
      <c r="AM586456" s="199" t="s">
        <v>977</v>
      </c>
      <c r="AN586456" s="199" t="s">
        <v>978</v>
      </c>
      <c r="AO586456" s="199" t="s">
        <v>979</v>
      </c>
      <c r="AP586456" s="34"/>
      <c r="AQ586456" s="34"/>
      <c r="AR586456" s="199" t="s">
        <v>980</v>
      </c>
      <c r="AS586456" s="34"/>
      <c r="AT586456" s="199" t="s">
        <v>981</v>
      </c>
      <c r="AU586456" s="199" t="s">
        <v>982</v>
      </c>
      <c r="AV586456" s="199" t="s">
        <v>983</v>
      </c>
      <c r="AW586456" s="199" t="s">
        <v>984</v>
      </c>
      <c r="AX586456" s="34"/>
      <c r="AY586456" s="34"/>
      <c r="AZ586456" s="34"/>
      <c r="BA586456" s="34"/>
      <c r="BB586456" s="199" t="s">
        <v>985</v>
      </c>
      <c r="BC586456" s="199" t="s">
        <v>986</v>
      </c>
      <c r="BD586456" s="199" t="s">
        <v>987</v>
      </c>
      <c r="BE586456" s="199" t="s">
        <v>988</v>
      </c>
      <c r="BF586456" s="34"/>
      <c r="BG586456" s="34"/>
    </row>
    <row r="586457" spans="27:59" ht="10.5" customHeight="1" x14ac:dyDescent="0.25">
      <c r="AA586457" s="34"/>
      <c r="AB586457" s="199" t="s">
        <v>989</v>
      </c>
      <c r="AC586457" s="34"/>
      <c r="AD586457" s="199" t="s">
        <v>990</v>
      </c>
      <c r="AE586457" s="34"/>
      <c r="AF586457" s="199" t="s">
        <v>991</v>
      </c>
      <c r="AG586457" s="199" t="s">
        <v>992</v>
      </c>
      <c r="AH586457" s="199" t="s">
        <v>993</v>
      </c>
      <c r="AI586457" s="34"/>
      <c r="AJ586457" s="34"/>
      <c r="AK586457" s="199" t="s">
        <v>994</v>
      </c>
      <c r="AL586457" s="199" t="s">
        <v>995</v>
      </c>
      <c r="AM586457" s="199" t="s">
        <v>996</v>
      </c>
      <c r="AN586457" s="199" t="s">
        <v>997</v>
      </c>
      <c r="AO586457" s="199" t="s">
        <v>998</v>
      </c>
      <c r="AP586457" s="34"/>
      <c r="AQ586457" s="34"/>
      <c r="AR586457" s="199" t="s">
        <v>999</v>
      </c>
      <c r="AS586457" s="34"/>
      <c r="AT586457" s="199" t="s">
        <v>1000</v>
      </c>
      <c r="AU586457" s="199" t="s">
        <v>1001</v>
      </c>
      <c r="AV586457" s="199" t="s">
        <v>1002</v>
      </c>
      <c r="AW586457" s="199" t="s">
        <v>793</v>
      </c>
      <c r="AX586457" s="34"/>
      <c r="AY586457" s="34"/>
      <c r="AZ586457" s="34"/>
      <c r="BA586457" s="34"/>
      <c r="BB586457" s="199" t="s">
        <v>1003</v>
      </c>
      <c r="BC586457" s="199" t="s">
        <v>1004</v>
      </c>
      <c r="BD586457" s="199" t="s">
        <v>1005</v>
      </c>
      <c r="BE586457" s="199" t="s">
        <v>1006</v>
      </c>
      <c r="BF586457" s="34"/>
      <c r="BG586457" s="34"/>
    </row>
    <row r="586458" spans="27:59" ht="10.5" customHeight="1" x14ac:dyDescent="0.25">
      <c r="AA586458" s="34"/>
      <c r="AB586458" s="199" t="s">
        <v>735</v>
      </c>
      <c r="AC586458" s="34"/>
      <c r="AD586458" s="199" t="s">
        <v>1007</v>
      </c>
      <c r="AE586458" s="34"/>
      <c r="AF586458" s="199" t="s">
        <v>1008</v>
      </c>
      <c r="AG586458" s="199" t="s">
        <v>1009</v>
      </c>
      <c r="AH586458" s="199" t="s">
        <v>1010</v>
      </c>
      <c r="AI586458" s="34"/>
      <c r="AJ586458" s="34"/>
      <c r="AK586458" s="199" t="s">
        <v>1011</v>
      </c>
      <c r="AL586458" s="199" t="s">
        <v>1012</v>
      </c>
      <c r="AM586458" s="199" t="s">
        <v>1013</v>
      </c>
      <c r="AN586458" s="199" t="s">
        <v>1014</v>
      </c>
      <c r="AO586458" s="199" t="s">
        <v>1015</v>
      </c>
      <c r="AP586458" s="34"/>
      <c r="AQ586458" s="34"/>
      <c r="AR586458" s="199" t="s">
        <v>1016</v>
      </c>
      <c r="AS586458" s="34"/>
      <c r="AT586458" s="199" t="s">
        <v>993</v>
      </c>
      <c r="AU586458" s="199" t="s">
        <v>1017</v>
      </c>
      <c r="AV586458" s="199" t="s">
        <v>1018</v>
      </c>
      <c r="AW586458" s="199" t="s">
        <v>1019</v>
      </c>
      <c r="AX586458" s="34"/>
      <c r="AY586458" s="34"/>
      <c r="AZ586458" s="34"/>
      <c r="BA586458" s="34"/>
      <c r="BB586458" s="199" t="s">
        <v>1020</v>
      </c>
      <c r="BC586458" s="199" t="s">
        <v>1021</v>
      </c>
      <c r="BD586458" s="199" t="s">
        <v>1022</v>
      </c>
      <c r="BE586458" s="199" t="s">
        <v>1023</v>
      </c>
      <c r="BF586458" s="34"/>
      <c r="BG586458" s="34"/>
    </row>
    <row r="586459" spans="27:59" ht="10.5" customHeight="1" x14ac:dyDescent="0.25">
      <c r="AA586459" s="34"/>
      <c r="AB586459" s="199" t="s">
        <v>1024</v>
      </c>
      <c r="AC586459" s="34"/>
      <c r="AD586459" s="199" t="s">
        <v>1025</v>
      </c>
      <c r="AE586459" s="34"/>
      <c r="AF586459" s="201" t="s">
        <v>1026</v>
      </c>
      <c r="AG586459" s="199" t="s">
        <v>1027</v>
      </c>
      <c r="AH586459" s="199" t="s">
        <v>1028</v>
      </c>
      <c r="AI586459" s="34"/>
      <c r="AJ586459" s="34"/>
      <c r="AK586459" s="199" t="s">
        <v>1029</v>
      </c>
      <c r="AL586459" s="199" t="s">
        <v>1030</v>
      </c>
      <c r="AM586459" s="199" t="s">
        <v>1031</v>
      </c>
      <c r="AN586459" s="199" t="s">
        <v>1032</v>
      </c>
      <c r="AO586459" s="199" t="s">
        <v>1033</v>
      </c>
      <c r="AP586459" s="34"/>
      <c r="AQ586459" s="34"/>
      <c r="AR586459" s="199" t="s">
        <v>918</v>
      </c>
      <c r="AS586459" s="34"/>
      <c r="AT586459" s="199" t="s">
        <v>1034</v>
      </c>
      <c r="AU586459" s="199" t="s">
        <v>93</v>
      </c>
      <c r="AV586459" s="199" t="s">
        <v>1035</v>
      </c>
      <c r="AW586459" s="199" t="s">
        <v>1036</v>
      </c>
      <c r="AX586459" s="34"/>
      <c r="AY586459" s="34"/>
      <c r="AZ586459" s="34"/>
      <c r="BA586459" s="34"/>
      <c r="BB586459" s="199" t="s">
        <v>1037</v>
      </c>
      <c r="BC586459" s="199" t="s">
        <v>1038</v>
      </c>
      <c r="BD586459" s="199" t="s">
        <v>1039</v>
      </c>
      <c r="BE586459" s="199" t="s">
        <v>1040</v>
      </c>
      <c r="BF586459" s="34"/>
      <c r="BG586459" s="34"/>
    </row>
    <row r="586460" spans="27:59" ht="10.5" customHeight="1" x14ac:dyDescent="0.25">
      <c r="AA586460" s="34"/>
      <c r="AB586460" s="199" t="s">
        <v>767</v>
      </c>
      <c r="AC586460" s="34"/>
      <c r="AD586460" s="34"/>
      <c r="AE586460" s="34"/>
      <c r="AF586460" s="199" t="s">
        <v>1011</v>
      </c>
      <c r="AG586460" s="199" t="s">
        <v>1041</v>
      </c>
      <c r="AH586460" s="199" t="s">
        <v>1042</v>
      </c>
      <c r="AI586460" s="34"/>
      <c r="AJ586460" s="34"/>
      <c r="AK586460" s="199" t="s">
        <v>1043</v>
      </c>
      <c r="AL586460" s="199" t="s">
        <v>1044</v>
      </c>
      <c r="AM586460" s="199" t="s">
        <v>1045</v>
      </c>
      <c r="AN586460" s="199" t="s">
        <v>1046</v>
      </c>
      <c r="AO586460" s="199" t="s">
        <v>877</v>
      </c>
      <c r="AP586460" s="34"/>
      <c r="AQ586460" s="34"/>
      <c r="AR586460" s="199" t="s">
        <v>1047</v>
      </c>
      <c r="AS586460" s="34"/>
      <c r="AT586460" s="199" t="s">
        <v>1048</v>
      </c>
      <c r="AU586460" s="199" t="s">
        <v>1049</v>
      </c>
      <c r="AV586460" s="199" t="s">
        <v>1050</v>
      </c>
      <c r="AW586460" s="199" t="s">
        <v>1051</v>
      </c>
      <c r="AX586460" s="34"/>
      <c r="AY586460" s="34"/>
      <c r="AZ586460" s="34"/>
      <c r="BA586460" s="34"/>
      <c r="BB586460" s="199" t="s">
        <v>1052</v>
      </c>
      <c r="BC586460" s="199" t="s">
        <v>256</v>
      </c>
      <c r="BD586460" s="199" t="s">
        <v>1053</v>
      </c>
      <c r="BE586460" s="199" t="s">
        <v>808</v>
      </c>
      <c r="BF586460" s="34"/>
      <c r="BG586460" s="34"/>
    </row>
    <row r="586461" spans="27:59" ht="10.5" customHeight="1" x14ac:dyDescent="0.25">
      <c r="AA586461" s="34"/>
      <c r="AB586461" s="199" t="s">
        <v>1054</v>
      </c>
      <c r="AC586461" s="34"/>
      <c r="AD586461" s="34"/>
      <c r="AE586461" s="34"/>
      <c r="AF586461" s="199" t="s">
        <v>1055</v>
      </c>
      <c r="AG586461" s="199" t="s">
        <v>1056</v>
      </c>
      <c r="AH586461" s="199" t="s">
        <v>1057</v>
      </c>
      <c r="AI586461" s="34"/>
      <c r="AJ586461" s="34"/>
      <c r="AK586461" s="199" t="s">
        <v>1058</v>
      </c>
      <c r="AL586461" s="199" t="s">
        <v>1059</v>
      </c>
      <c r="AM586461" s="199" t="s">
        <v>956</v>
      </c>
      <c r="AN586461" s="199" t="s">
        <v>1060</v>
      </c>
      <c r="AO586461" s="199" t="s">
        <v>1061</v>
      </c>
      <c r="AP586461" s="34"/>
      <c r="AQ586461" s="34"/>
      <c r="AR586461" s="199" t="s">
        <v>1062</v>
      </c>
      <c r="AS586461" s="34"/>
      <c r="AT586461" s="199" t="s">
        <v>1063</v>
      </c>
      <c r="AU586461" s="199" t="s">
        <v>1064</v>
      </c>
      <c r="AV586461" s="199" t="s">
        <v>1065</v>
      </c>
      <c r="AW586461" s="199" t="s">
        <v>1066</v>
      </c>
      <c r="AX586461" s="34"/>
      <c r="AY586461" s="34"/>
      <c r="AZ586461" s="34"/>
      <c r="BA586461" s="34"/>
      <c r="BB586461" s="199" t="s">
        <v>1067</v>
      </c>
      <c r="BC586461" s="199" t="s">
        <v>1068</v>
      </c>
      <c r="BD586461" s="199" t="s">
        <v>1069</v>
      </c>
      <c r="BE586461" s="199" t="s">
        <v>632</v>
      </c>
      <c r="BF586461" s="34"/>
      <c r="BG586461" s="34"/>
    </row>
    <row r="586462" spans="27:59" ht="10.5" customHeight="1" x14ac:dyDescent="0.25">
      <c r="AA586462" s="34"/>
      <c r="AB586462" s="199" t="s">
        <v>1070</v>
      </c>
      <c r="AC586462" s="34"/>
      <c r="AD586462" s="34"/>
      <c r="AE586462" s="34"/>
      <c r="AF586462" s="199" t="s">
        <v>1071</v>
      </c>
      <c r="AG586462" s="199" t="s">
        <v>1072</v>
      </c>
      <c r="AH586462" s="199" t="s">
        <v>1073</v>
      </c>
      <c r="AI586462" s="34"/>
      <c r="AJ586462" s="34"/>
      <c r="AK586462" s="199" t="s">
        <v>1074</v>
      </c>
      <c r="AL586462" s="34"/>
      <c r="AM586462" s="199" t="s">
        <v>1075</v>
      </c>
      <c r="AN586462" s="199" t="s">
        <v>1076</v>
      </c>
      <c r="AO586462" s="199" t="s">
        <v>1077</v>
      </c>
      <c r="AP586462" s="34"/>
      <c r="AQ586462" s="34"/>
      <c r="AR586462" s="199" t="s">
        <v>1078</v>
      </c>
      <c r="AS586462" s="34"/>
      <c r="AT586462" s="199" t="s">
        <v>1079</v>
      </c>
      <c r="AU586462" s="199" t="s">
        <v>1080</v>
      </c>
      <c r="AV586462" s="199" t="s">
        <v>1081</v>
      </c>
      <c r="AW586462" s="199" t="s">
        <v>1082</v>
      </c>
      <c r="AX586462" s="34"/>
      <c r="AY586462" s="34"/>
      <c r="AZ586462" s="34"/>
      <c r="BA586462" s="34"/>
      <c r="BB586462" s="199" t="s">
        <v>1083</v>
      </c>
      <c r="BC586462" s="199" t="s">
        <v>1084</v>
      </c>
      <c r="BD586462" s="199" t="s">
        <v>1085</v>
      </c>
      <c r="BE586462" s="199" t="s">
        <v>1086</v>
      </c>
      <c r="BF586462" s="34"/>
      <c r="BG586462" s="34"/>
    </row>
    <row r="586463" spans="27:59" ht="10.5" customHeight="1" x14ac:dyDescent="0.25">
      <c r="AA586463" s="34"/>
      <c r="AB586463" s="199" t="s">
        <v>1087</v>
      </c>
      <c r="AC586463" s="34"/>
      <c r="AD586463" s="34"/>
      <c r="AE586463" s="34"/>
      <c r="AF586463" s="199" t="s">
        <v>1088</v>
      </c>
      <c r="AG586463" s="199" t="s">
        <v>1089</v>
      </c>
      <c r="AH586463" s="199" t="s">
        <v>1090</v>
      </c>
      <c r="AI586463" s="34"/>
      <c r="AJ586463" s="34"/>
      <c r="AK586463" s="199" t="s">
        <v>1091</v>
      </c>
      <c r="AL586463" s="34"/>
      <c r="AM586463" s="199" t="s">
        <v>1092</v>
      </c>
      <c r="AN586463" s="199" t="s">
        <v>1093</v>
      </c>
      <c r="AO586463" s="199" t="s">
        <v>1094</v>
      </c>
      <c r="AP586463" s="34"/>
      <c r="AQ586463" s="34"/>
      <c r="AR586463" s="199" t="s">
        <v>1095</v>
      </c>
      <c r="AS586463" s="34"/>
      <c r="AT586463" s="199" t="s">
        <v>1096</v>
      </c>
      <c r="AU586463" s="199" t="s">
        <v>1097</v>
      </c>
      <c r="AV586463" s="199" t="s">
        <v>1098</v>
      </c>
      <c r="AW586463" s="199" t="s">
        <v>1099</v>
      </c>
      <c r="AX586463" s="34"/>
      <c r="AY586463" s="34"/>
      <c r="AZ586463" s="34"/>
      <c r="BA586463" s="34"/>
      <c r="BB586463" s="199" t="s">
        <v>1100</v>
      </c>
      <c r="BC586463" s="34"/>
      <c r="BD586463" s="199" t="s">
        <v>1101</v>
      </c>
      <c r="BE586463" s="199" t="s">
        <v>1102</v>
      </c>
      <c r="BF586463" s="34"/>
      <c r="BG586463" s="34"/>
    </row>
    <row r="586464" spans="27:59" ht="10.5" customHeight="1" x14ac:dyDescent="0.25">
      <c r="AA586464" s="34"/>
      <c r="AB586464" s="199" t="s">
        <v>237</v>
      </c>
      <c r="AC586464" s="34"/>
      <c r="AD586464" s="34"/>
      <c r="AE586464" s="34"/>
      <c r="AF586464" s="199" t="s">
        <v>1103</v>
      </c>
      <c r="AG586464" s="199" t="s">
        <v>1104</v>
      </c>
      <c r="AH586464" s="34"/>
      <c r="AI586464" s="34"/>
      <c r="AJ586464" s="34"/>
      <c r="AK586464" s="199" t="s">
        <v>1105</v>
      </c>
      <c r="AL586464" s="34"/>
      <c r="AM586464" s="199" t="s">
        <v>1106</v>
      </c>
      <c r="AN586464" s="199" t="s">
        <v>1107</v>
      </c>
      <c r="AO586464" s="199" t="s">
        <v>1108</v>
      </c>
      <c r="AP586464" s="34"/>
      <c r="AQ586464" s="34"/>
      <c r="AR586464" s="199" t="s">
        <v>1109</v>
      </c>
      <c r="AS586464" s="34"/>
      <c r="AT586464" s="199" t="s">
        <v>1110</v>
      </c>
      <c r="AU586464" s="199" t="s">
        <v>1044</v>
      </c>
      <c r="AV586464" s="199" t="s">
        <v>763</v>
      </c>
      <c r="AW586464" s="199" t="s">
        <v>1111</v>
      </c>
      <c r="AX586464" s="34"/>
      <c r="AY586464" s="34"/>
      <c r="AZ586464" s="34"/>
      <c r="BA586464" s="34"/>
      <c r="BB586464" s="199" t="s">
        <v>877</v>
      </c>
      <c r="BC586464" s="34"/>
      <c r="BD586464" s="199" t="s">
        <v>1112</v>
      </c>
      <c r="BE586464" s="199" t="s">
        <v>1113</v>
      </c>
      <c r="BF586464" s="34"/>
      <c r="BG586464" s="34"/>
    </row>
    <row r="586465" spans="27:59" ht="10.5" customHeight="1" x14ac:dyDescent="0.25">
      <c r="AA586465" s="34"/>
      <c r="AB586465" s="199" t="s">
        <v>1114</v>
      </c>
      <c r="AC586465" s="34"/>
      <c r="AD586465" s="34"/>
      <c r="AE586465" s="34"/>
      <c r="AF586465" s="199" t="s">
        <v>1115</v>
      </c>
      <c r="AG586465" s="199" t="s">
        <v>1116</v>
      </c>
      <c r="AH586465" s="34"/>
      <c r="AI586465" s="34"/>
      <c r="AJ586465" s="34"/>
      <c r="AK586465" s="199" t="s">
        <v>1117</v>
      </c>
      <c r="AL586465" s="34"/>
      <c r="AM586465" s="199" t="s">
        <v>1118</v>
      </c>
      <c r="AN586465" s="34"/>
      <c r="AO586465" s="199" t="s">
        <v>1119</v>
      </c>
      <c r="AP586465" s="34"/>
      <c r="AQ586465" s="34"/>
      <c r="AR586465" s="199" t="s">
        <v>1120</v>
      </c>
      <c r="AS586465" s="34"/>
      <c r="AT586465" s="199" t="s">
        <v>1121</v>
      </c>
      <c r="AU586465" s="199" t="s">
        <v>1122</v>
      </c>
      <c r="AV586465" s="199" t="s">
        <v>1123</v>
      </c>
      <c r="AW586465" s="199" t="s">
        <v>1124</v>
      </c>
      <c r="AX586465" s="34"/>
      <c r="AY586465" s="34"/>
      <c r="AZ586465" s="34"/>
      <c r="BA586465" s="34"/>
      <c r="BB586465" s="199" t="s">
        <v>1125</v>
      </c>
      <c r="BC586465" s="34"/>
      <c r="BD586465" s="199" t="s">
        <v>1126</v>
      </c>
      <c r="BE586465" s="199" t="s">
        <v>1049</v>
      </c>
      <c r="BF586465" s="34"/>
      <c r="BG586465" s="34"/>
    </row>
    <row r="586466" spans="27:59" ht="10.5" customHeight="1" x14ac:dyDescent="0.25">
      <c r="AA586466" s="34"/>
      <c r="AB586466" s="199" t="s">
        <v>1127</v>
      </c>
      <c r="AC586466" s="34"/>
      <c r="AD586466" s="34"/>
      <c r="AE586466" s="34"/>
      <c r="AF586466" s="199" t="s">
        <v>1128</v>
      </c>
      <c r="AG586466" s="199" t="s">
        <v>1129</v>
      </c>
      <c r="AH586466" s="34"/>
      <c r="AI586466" s="34"/>
      <c r="AJ586466" s="34"/>
      <c r="AK586466" s="199" t="s">
        <v>1130</v>
      </c>
      <c r="AL586466" s="34"/>
      <c r="AM586466" s="199" t="s">
        <v>1131</v>
      </c>
      <c r="AN586466" s="34"/>
      <c r="AO586466" s="199" t="s">
        <v>1132</v>
      </c>
      <c r="AP586466" s="34"/>
      <c r="AQ586466" s="34"/>
      <c r="AR586466" s="199" t="s">
        <v>1133</v>
      </c>
      <c r="AS586466" s="34"/>
      <c r="AT586466" s="199"/>
      <c r="AU586466" s="34"/>
      <c r="AV586466" s="199" t="s">
        <v>1134</v>
      </c>
      <c r="AW586466" s="199" t="s">
        <v>1135</v>
      </c>
      <c r="AX586466" s="34"/>
      <c r="AY586466" s="34"/>
      <c r="AZ586466" s="34"/>
      <c r="BA586466" s="34"/>
      <c r="BB586466" s="199" t="s">
        <v>1136</v>
      </c>
      <c r="BC586466" s="34"/>
      <c r="BD586466" s="199" t="s">
        <v>1137</v>
      </c>
      <c r="BE586466" s="199" t="s">
        <v>1138</v>
      </c>
      <c r="BF586466" s="34"/>
      <c r="BG586466" s="34"/>
    </row>
    <row r="586467" spans="27:59" ht="10.5" customHeight="1" x14ac:dyDescent="0.25">
      <c r="AA586467" s="34"/>
      <c r="AB586467" s="199" t="s">
        <v>1139</v>
      </c>
      <c r="AC586467" s="34"/>
      <c r="AD586467" s="34"/>
      <c r="AE586467" s="34"/>
      <c r="AF586467" s="199" t="s">
        <v>1140</v>
      </c>
      <c r="AG586467" s="199" t="s">
        <v>1141</v>
      </c>
      <c r="AH586467" s="34"/>
      <c r="AI586467" s="34"/>
      <c r="AJ586467" s="34"/>
      <c r="AK586467" s="199" t="s">
        <v>1142</v>
      </c>
      <c r="AL586467" s="34"/>
      <c r="AM586467" s="34"/>
      <c r="AN586467" s="34"/>
      <c r="AO586467" s="199" t="s">
        <v>1143</v>
      </c>
      <c r="AP586467" s="34"/>
      <c r="AQ586467" s="34"/>
      <c r="AR586467" s="199" t="s">
        <v>1144</v>
      </c>
      <c r="AS586467" s="34"/>
      <c r="AT586467" s="34"/>
      <c r="AU586467" s="34"/>
      <c r="AV586467" s="199" t="s">
        <v>1145</v>
      </c>
      <c r="AW586467" s="199" t="s">
        <v>1146</v>
      </c>
      <c r="AX586467" s="34"/>
      <c r="AY586467" s="34"/>
      <c r="AZ586467" s="34"/>
      <c r="BA586467" s="34"/>
      <c r="BB586467" s="199" t="s">
        <v>1147</v>
      </c>
      <c r="BC586467" s="34"/>
      <c r="BD586467" s="199" t="s">
        <v>1148</v>
      </c>
      <c r="BE586467" s="199" t="s">
        <v>1149</v>
      </c>
      <c r="BF586467" s="34"/>
      <c r="BG586467" s="34"/>
    </row>
    <row r="586468" spans="27:59" ht="10.5" customHeight="1" x14ac:dyDescent="0.25">
      <c r="AA586468" s="34"/>
      <c r="AB586468" s="199" t="s">
        <v>1150</v>
      </c>
      <c r="AC586468" s="34"/>
      <c r="AD586468" s="34"/>
      <c r="AE586468" s="34"/>
      <c r="AF586468" s="199" t="s">
        <v>1151</v>
      </c>
      <c r="AG586468" s="199" t="s">
        <v>1152</v>
      </c>
      <c r="AH586468" s="34"/>
      <c r="AI586468" s="34"/>
      <c r="AJ586468" s="34"/>
      <c r="AK586468" s="199" t="s">
        <v>1153</v>
      </c>
      <c r="AL586468" s="34"/>
      <c r="AM586468" s="34"/>
      <c r="AN586468" s="34"/>
      <c r="AO586468" s="199" t="s">
        <v>1154</v>
      </c>
      <c r="AP586468" s="34"/>
      <c r="AQ586468" s="34"/>
      <c r="AR586468" s="199" t="s">
        <v>1155</v>
      </c>
      <c r="AS586468" s="34"/>
      <c r="AT586468" s="34"/>
      <c r="AU586468" s="34"/>
      <c r="AV586468" s="199" t="s">
        <v>1156</v>
      </c>
      <c r="AW586468" s="199" t="s">
        <v>1157</v>
      </c>
      <c r="AX586468" s="34"/>
      <c r="AY586468" s="34"/>
      <c r="AZ586468" s="34"/>
      <c r="BA586468" s="34"/>
      <c r="BB586468" s="199" t="s">
        <v>1158</v>
      </c>
      <c r="BC586468" s="34"/>
      <c r="BD586468" s="199" t="s">
        <v>1159</v>
      </c>
      <c r="BE586468" s="199" t="s">
        <v>1021</v>
      </c>
      <c r="BF586468" s="34"/>
      <c r="BG586468" s="34"/>
    </row>
    <row r="586469" spans="27:59" ht="10.5" customHeight="1" x14ac:dyDescent="0.25">
      <c r="AA586469" s="34"/>
      <c r="AB586469" s="199" t="s">
        <v>1160</v>
      </c>
      <c r="AC586469" s="34"/>
      <c r="AD586469" s="34"/>
      <c r="AE586469" s="34"/>
      <c r="AF586469" s="199" t="s">
        <v>1161</v>
      </c>
      <c r="AG586469" s="199" t="s">
        <v>1162</v>
      </c>
      <c r="AH586469" s="34"/>
      <c r="AI586469" s="34"/>
      <c r="AJ586469" s="34"/>
      <c r="AK586469" s="199" t="s">
        <v>1163</v>
      </c>
      <c r="AL586469" s="34"/>
      <c r="AM586469" s="34"/>
      <c r="AN586469" s="34"/>
      <c r="AO586469" s="199" t="s">
        <v>1164</v>
      </c>
      <c r="AP586469" s="34"/>
      <c r="AQ586469" s="34"/>
      <c r="AR586469" s="199" t="s">
        <v>1165</v>
      </c>
      <c r="AS586469" s="34"/>
      <c r="AT586469" s="34"/>
      <c r="AU586469" s="34"/>
      <c r="AV586469" s="199" t="s">
        <v>804</v>
      </c>
      <c r="AW586469" s="199" t="s">
        <v>808</v>
      </c>
      <c r="AX586469" s="34"/>
      <c r="AY586469" s="34"/>
      <c r="AZ586469" s="34"/>
      <c r="BA586469" s="34"/>
      <c r="BB586469" s="199" t="s">
        <v>1166</v>
      </c>
      <c r="BC586469" s="34"/>
      <c r="BD586469" s="199" t="s">
        <v>1167</v>
      </c>
      <c r="BE586469" s="199" t="s">
        <v>1168</v>
      </c>
      <c r="BF586469" s="34"/>
      <c r="BG586469" s="34"/>
    </row>
    <row r="586470" spans="27:59" ht="10.5" customHeight="1" x14ac:dyDescent="0.25">
      <c r="AA586470" s="34"/>
      <c r="AB586470" s="199" t="s">
        <v>1169</v>
      </c>
      <c r="AC586470" s="34"/>
      <c r="AD586470" s="34"/>
      <c r="AE586470" s="34"/>
      <c r="AF586470" s="199" t="s">
        <v>1170</v>
      </c>
      <c r="AG586470" s="199" t="s">
        <v>1171</v>
      </c>
      <c r="AH586470" s="34"/>
      <c r="AI586470" s="34"/>
      <c r="AJ586470" s="34"/>
      <c r="AK586470" s="199" t="s">
        <v>1172</v>
      </c>
      <c r="AL586470" s="34"/>
      <c r="AM586470" s="34"/>
      <c r="AN586470" s="34"/>
      <c r="AO586470" s="199" t="s">
        <v>1173</v>
      </c>
      <c r="AP586470" s="34"/>
      <c r="AQ586470" s="34"/>
      <c r="AR586470" s="199" t="s">
        <v>1174</v>
      </c>
      <c r="AS586470" s="34"/>
      <c r="AT586470" s="34"/>
      <c r="AU586470" s="34"/>
      <c r="AV586470" s="199" t="s">
        <v>1175</v>
      </c>
      <c r="AW586470" s="199" t="s">
        <v>1176</v>
      </c>
      <c r="AX586470" s="34"/>
      <c r="AY586470" s="34"/>
      <c r="AZ586470" s="34"/>
      <c r="BA586470" s="34"/>
      <c r="BB586470" s="199" t="s">
        <v>1177</v>
      </c>
      <c r="BC586470" s="34"/>
      <c r="BD586470" s="199" t="s">
        <v>1178</v>
      </c>
      <c r="BE586470" s="199" t="s">
        <v>1179</v>
      </c>
      <c r="BF586470" s="34"/>
      <c r="BG586470" s="34"/>
    </row>
    <row r="586471" spans="27:59" ht="10.5" customHeight="1" x14ac:dyDescent="0.25">
      <c r="AA586471" s="34"/>
      <c r="AB586471" s="199" t="s">
        <v>1180</v>
      </c>
      <c r="AC586471" s="34"/>
      <c r="AD586471" s="34"/>
      <c r="AE586471" s="34"/>
      <c r="AF586471" s="199" t="s">
        <v>1181</v>
      </c>
      <c r="AG586471" s="199" t="s">
        <v>1182</v>
      </c>
      <c r="AH586471" s="34"/>
      <c r="AI586471" s="34"/>
      <c r="AJ586471" s="34"/>
      <c r="AK586471" s="199" t="s">
        <v>1183</v>
      </c>
      <c r="AL586471" s="34"/>
      <c r="AM586471" s="34"/>
      <c r="AN586471" s="34"/>
      <c r="AO586471" s="199" t="s">
        <v>1184</v>
      </c>
      <c r="AP586471" s="34"/>
      <c r="AQ586471" s="34"/>
      <c r="AR586471" s="199" t="s">
        <v>1185</v>
      </c>
      <c r="AS586471" s="34"/>
      <c r="AT586471" s="34"/>
      <c r="AU586471" s="34"/>
      <c r="AV586471" s="199" t="s">
        <v>1186</v>
      </c>
      <c r="AW586471" s="199" t="s">
        <v>1187</v>
      </c>
      <c r="AX586471" s="34"/>
      <c r="AY586471" s="34"/>
      <c r="AZ586471" s="34"/>
      <c r="BA586471" s="34"/>
      <c r="BB586471" s="199" t="s">
        <v>1188</v>
      </c>
      <c r="BC586471" s="34"/>
      <c r="BD586471" s="199" t="s">
        <v>1189</v>
      </c>
      <c r="BE586471" s="199" t="s">
        <v>1190</v>
      </c>
      <c r="BF586471" s="34"/>
      <c r="BG586471" s="34"/>
    </row>
    <row r="586472" spans="27:59" ht="10.5" customHeight="1" x14ac:dyDescent="0.25">
      <c r="AA586472" s="34"/>
      <c r="AB586472" s="199" t="s">
        <v>1191</v>
      </c>
      <c r="AC586472" s="34"/>
      <c r="AD586472" s="34"/>
      <c r="AE586472" s="34"/>
      <c r="AF586472" s="199" t="s">
        <v>1192</v>
      </c>
      <c r="AG586472" s="199" t="s">
        <v>1193</v>
      </c>
      <c r="AH586472" s="34"/>
      <c r="AI586472" s="34"/>
      <c r="AJ586472" s="34"/>
      <c r="AK586472" s="199" t="s">
        <v>1194</v>
      </c>
      <c r="AL586472" s="34"/>
      <c r="AM586472" s="34"/>
      <c r="AN586472" s="34"/>
      <c r="AO586472" s="199" t="s">
        <v>1195</v>
      </c>
      <c r="AP586472" s="34"/>
      <c r="AQ586472" s="34"/>
      <c r="AR586472" s="199" t="s">
        <v>1196</v>
      </c>
      <c r="AS586472" s="34"/>
      <c r="AT586472" s="34"/>
      <c r="AU586472" s="34"/>
      <c r="AV586472" s="199" t="s">
        <v>1197</v>
      </c>
      <c r="AW586472" s="199" t="s">
        <v>1198</v>
      </c>
      <c r="AX586472" s="34"/>
      <c r="AY586472" s="34"/>
      <c r="AZ586472" s="34"/>
      <c r="BA586472" s="34"/>
      <c r="BB586472" s="199" t="s">
        <v>1199</v>
      </c>
      <c r="BC586472" s="34"/>
      <c r="BD586472" s="199" t="s">
        <v>1200</v>
      </c>
      <c r="BE586472" s="199" t="s">
        <v>1201</v>
      </c>
      <c r="BF586472" s="34"/>
      <c r="BG586472" s="34"/>
    </row>
    <row r="586473" spans="27:59" ht="10.5" customHeight="1" x14ac:dyDescent="0.25">
      <c r="AA586473" s="34"/>
      <c r="AB586473" s="199" t="s">
        <v>1202</v>
      </c>
      <c r="AC586473" s="34"/>
      <c r="AD586473" s="34"/>
      <c r="AE586473" s="34"/>
      <c r="AF586473" s="199" t="s">
        <v>1163</v>
      </c>
      <c r="AG586473" s="199" t="s">
        <v>1203</v>
      </c>
      <c r="AH586473" s="34"/>
      <c r="AI586473" s="34"/>
      <c r="AJ586473" s="34"/>
      <c r="AK586473" s="199" t="s">
        <v>256</v>
      </c>
      <c r="AL586473" s="34"/>
      <c r="AM586473" s="34"/>
      <c r="AN586473" s="34"/>
      <c r="AO586473" s="199" t="s">
        <v>119</v>
      </c>
      <c r="AP586473" s="34"/>
      <c r="AQ586473" s="34"/>
      <c r="AR586473" s="199" t="s">
        <v>1204</v>
      </c>
      <c r="AS586473" s="34"/>
      <c r="AT586473" s="34"/>
      <c r="AU586473" s="34"/>
      <c r="AV586473" s="199" t="s">
        <v>1205</v>
      </c>
      <c r="AW586473" s="199" t="s">
        <v>1206</v>
      </c>
      <c r="AX586473" s="34"/>
      <c r="AY586473" s="34"/>
      <c r="AZ586473" s="34"/>
      <c r="BA586473" s="34"/>
      <c r="BB586473" s="199" t="s">
        <v>1207</v>
      </c>
      <c r="BC586473" s="34"/>
      <c r="BD586473" s="199" t="s">
        <v>1208</v>
      </c>
      <c r="BE586473" s="199" t="s">
        <v>1209</v>
      </c>
      <c r="BF586473" s="34"/>
      <c r="BG586473" s="34"/>
    </row>
    <row r="586474" spans="27:59" ht="10.5" customHeight="1" x14ac:dyDescent="0.25">
      <c r="AA586474" s="34"/>
      <c r="AB586474" s="199" t="s">
        <v>1210</v>
      </c>
      <c r="AC586474" s="34"/>
      <c r="AD586474" s="34"/>
      <c r="AE586474" s="34"/>
      <c r="AF586474" s="199" t="s">
        <v>1211</v>
      </c>
      <c r="AG586474" s="199" t="s">
        <v>1212</v>
      </c>
      <c r="AH586474" s="34"/>
      <c r="AI586474" s="34"/>
      <c r="AJ586474" s="34"/>
      <c r="AK586474" s="199" t="s">
        <v>1213</v>
      </c>
      <c r="AL586474" s="34"/>
      <c r="AM586474" s="34"/>
      <c r="AN586474" s="34"/>
      <c r="AO586474" s="199" t="s">
        <v>1214</v>
      </c>
      <c r="AP586474" s="34"/>
      <c r="AQ586474" s="34"/>
      <c r="AR586474" s="34"/>
      <c r="AS586474" s="34"/>
      <c r="AT586474" s="34"/>
      <c r="AU586474" s="34"/>
      <c r="AV586474" s="199" t="s">
        <v>1215</v>
      </c>
      <c r="AW586474" s="199" t="s">
        <v>1216</v>
      </c>
      <c r="AX586474" s="34"/>
      <c r="AY586474" s="34"/>
      <c r="AZ586474" s="34"/>
      <c r="BA586474" s="34"/>
      <c r="BB586474" s="199" t="s">
        <v>120</v>
      </c>
      <c r="BC586474" s="34"/>
      <c r="BD586474" s="199" t="s">
        <v>1217</v>
      </c>
      <c r="BE586474" s="199" t="s">
        <v>1218</v>
      </c>
      <c r="BF586474" s="34"/>
      <c r="BG586474" s="34"/>
    </row>
    <row r="586475" spans="27:59" ht="10.5" customHeight="1" x14ac:dyDescent="0.25">
      <c r="AA586475" s="34"/>
      <c r="AB586475" s="199" t="s">
        <v>1219</v>
      </c>
      <c r="AC586475" s="34"/>
      <c r="AD586475" s="34"/>
      <c r="AE586475" s="34"/>
      <c r="AF586475" s="199" t="s">
        <v>1220</v>
      </c>
      <c r="AG586475" s="199" t="s">
        <v>1221</v>
      </c>
      <c r="AH586475" s="34"/>
      <c r="AI586475" s="34"/>
      <c r="AJ586475" s="34"/>
      <c r="AK586475" s="199" t="s">
        <v>1222</v>
      </c>
      <c r="AL586475" s="34"/>
      <c r="AM586475" s="34"/>
      <c r="AN586475" s="34"/>
      <c r="AO586475" s="199" t="s">
        <v>1223</v>
      </c>
      <c r="AP586475" s="34"/>
      <c r="AQ586475" s="34"/>
      <c r="AR586475" s="34"/>
      <c r="AS586475" s="34"/>
      <c r="AT586475" s="34"/>
      <c r="AU586475" s="34"/>
      <c r="AV586475" s="199" t="s">
        <v>1224</v>
      </c>
      <c r="AW586475" s="199" t="s">
        <v>1225</v>
      </c>
      <c r="AX586475" s="34"/>
      <c r="AY586475" s="34"/>
      <c r="AZ586475" s="34"/>
      <c r="BA586475" s="34"/>
      <c r="BB586475" s="199" t="s">
        <v>1226</v>
      </c>
      <c r="BC586475" s="34"/>
      <c r="BD586475" s="199" t="s">
        <v>1227</v>
      </c>
      <c r="BE586475" s="199" t="s">
        <v>1228</v>
      </c>
      <c r="BF586475" s="34"/>
      <c r="BG586475" s="34"/>
    </row>
    <row r="586476" spans="27:59" ht="10.5" customHeight="1" x14ac:dyDescent="0.25">
      <c r="AA586476" s="34"/>
      <c r="AB586476" s="199" t="s">
        <v>1003</v>
      </c>
      <c r="AC586476" s="34"/>
      <c r="AD586476" s="34"/>
      <c r="AE586476" s="34"/>
      <c r="AF586476" s="199" t="s">
        <v>1229</v>
      </c>
      <c r="AG586476" s="199" t="s">
        <v>1230</v>
      </c>
      <c r="AH586476" s="34"/>
      <c r="AI586476" s="34"/>
      <c r="AJ586476" s="34"/>
      <c r="AK586476" s="199" t="s">
        <v>1231</v>
      </c>
      <c r="AL586476" s="34"/>
      <c r="AM586476" s="34"/>
      <c r="AN586476" s="34"/>
      <c r="AO586476" s="199" t="s">
        <v>1232</v>
      </c>
      <c r="AP586476" s="34"/>
      <c r="AQ586476" s="34"/>
      <c r="AR586476" s="34"/>
      <c r="AS586476" s="34"/>
      <c r="AT586476" s="34"/>
      <c r="AU586476" s="34"/>
      <c r="AV586476" s="199" t="s">
        <v>1233</v>
      </c>
      <c r="AW586476" s="199" t="s">
        <v>251</v>
      </c>
      <c r="AX586476" s="34"/>
      <c r="AY586476" s="34"/>
      <c r="AZ586476" s="34"/>
      <c r="BA586476" s="34"/>
      <c r="BB586476" s="199" t="s">
        <v>1234</v>
      </c>
      <c r="BC586476" s="34"/>
      <c r="BD586476" s="199" t="s">
        <v>1235</v>
      </c>
      <c r="BE586476" s="199" t="s">
        <v>1236</v>
      </c>
      <c r="BF586476" s="34"/>
      <c r="BG586476" s="34"/>
    </row>
    <row r="586477" spans="27:59" ht="10.5" customHeight="1" x14ac:dyDescent="0.25">
      <c r="AA586477" s="34"/>
      <c r="AB586477" s="199" t="s">
        <v>728</v>
      </c>
      <c r="AC586477" s="34"/>
      <c r="AD586477" s="34"/>
      <c r="AE586477" s="34"/>
      <c r="AF586477" s="199" t="s">
        <v>1237</v>
      </c>
      <c r="AG586477" s="199" t="s">
        <v>1238</v>
      </c>
      <c r="AH586477" s="34"/>
      <c r="AI586477" s="34"/>
      <c r="AJ586477" s="34"/>
      <c r="AK586477" s="199" t="s">
        <v>1239</v>
      </c>
      <c r="AL586477" s="34"/>
      <c r="AM586477" s="34"/>
      <c r="AN586477" s="34"/>
      <c r="AO586477" s="199" t="s">
        <v>1240</v>
      </c>
      <c r="AP586477" s="34"/>
      <c r="AQ586477" s="34"/>
      <c r="AR586477" s="34"/>
      <c r="AS586477" s="34"/>
      <c r="AT586477" s="34"/>
      <c r="AU586477" s="34"/>
      <c r="AV586477" s="34"/>
      <c r="AW586477" s="199" t="s">
        <v>1241</v>
      </c>
      <c r="AX586477" s="34"/>
      <c r="AY586477" s="34"/>
      <c r="AZ586477" s="34"/>
      <c r="BA586477" s="34"/>
      <c r="BB586477" s="199" t="s">
        <v>1242</v>
      </c>
      <c r="BC586477" s="34"/>
      <c r="BD586477" s="199" t="s">
        <v>1243</v>
      </c>
      <c r="BE586477" s="199" t="s">
        <v>1244</v>
      </c>
      <c r="BF586477" s="34"/>
      <c r="BG586477" s="34"/>
    </row>
    <row r="586478" spans="27:59" ht="10.5" customHeight="1" x14ac:dyDescent="0.25">
      <c r="AA586478" s="34"/>
      <c r="AB586478" s="199" t="s">
        <v>1245</v>
      </c>
      <c r="AC586478" s="34"/>
      <c r="AD586478" s="34"/>
      <c r="AE586478" s="34"/>
      <c r="AF586478" s="199" t="s">
        <v>1246</v>
      </c>
      <c r="AG586478" s="199" t="s">
        <v>1247</v>
      </c>
      <c r="AH586478" s="34"/>
      <c r="AI586478" s="34"/>
      <c r="AJ586478" s="34"/>
      <c r="AK586478" s="199" t="s">
        <v>1248</v>
      </c>
      <c r="AL586478" s="34"/>
      <c r="AM586478" s="34"/>
      <c r="AN586478" s="34"/>
      <c r="AO586478" s="199" t="s">
        <v>1249</v>
      </c>
      <c r="AP586478" s="34"/>
      <c r="AQ586478" s="34"/>
      <c r="AR586478" s="34"/>
      <c r="AS586478" s="34"/>
      <c r="AT586478" s="34"/>
      <c r="AU586478" s="34"/>
      <c r="AV586478" s="34"/>
      <c r="AW586478" s="199" t="s">
        <v>1250</v>
      </c>
      <c r="AX586478" s="34"/>
      <c r="AY586478" s="34"/>
      <c r="AZ586478" s="34"/>
      <c r="BA586478" s="34"/>
      <c r="BB586478" s="199" t="s">
        <v>1251</v>
      </c>
      <c r="BC586478" s="34"/>
      <c r="BD586478" s="199" t="s">
        <v>1252</v>
      </c>
      <c r="BE586478" s="199" t="s">
        <v>1253</v>
      </c>
      <c r="BF586478" s="34"/>
      <c r="BG586478" s="34"/>
    </row>
    <row r="586479" spans="27:59" ht="10.5" customHeight="1" x14ac:dyDescent="0.25">
      <c r="AA586479" s="202"/>
      <c r="AB586479" s="203" t="s">
        <v>1254</v>
      </c>
      <c r="AC586479" s="202"/>
      <c r="AD586479" s="202"/>
      <c r="AE586479" s="202"/>
      <c r="AF586479" s="203" t="s">
        <v>1255</v>
      </c>
      <c r="AG586479" s="203" t="s">
        <v>1256</v>
      </c>
      <c r="AH586479" s="202"/>
      <c r="AI586479" s="202"/>
      <c r="AJ586479" s="202"/>
      <c r="AK586479" s="202"/>
      <c r="AL586479" s="202"/>
      <c r="AM586479" s="202"/>
      <c r="AN586479" s="202"/>
      <c r="AO586479" s="203" t="s">
        <v>1257</v>
      </c>
      <c r="AP586479" s="202"/>
      <c r="AQ586479" s="202"/>
      <c r="AR586479" s="202"/>
      <c r="AS586479" s="202"/>
      <c r="AT586479" s="202"/>
      <c r="AU586479" s="202"/>
      <c r="AV586479" s="202"/>
      <c r="AW586479" s="203" t="s">
        <v>1258</v>
      </c>
      <c r="AX586479" s="202"/>
      <c r="AY586479" s="202"/>
      <c r="AZ586479" s="202"/>
      <c r="BA586479" s="202"/>
      <c r="BB586479" s="203" t="s">
        <v>1259</v>
      </c>
      <c r="BC586479" s="202"/>
      <c r="BD586479" s="203" t="s">
        <v>1194</v>
      </c>
      <c r="BE586479" s="202"/>
      <c r="BF586479" s="202"/>
      <c r="BG586479" s="202"/>
    </row>
    <row r="586480" spans="27:59" ht="10.5" customHeight="1" x14ac:dyDescent="0.25">
      <c r="AA586480" s="202"/>
      <c r="AB586480" s="203" t="s">
        <v>1260</v>
      </c>
      <c r="AC586480" s="202"/>
      <c r="AD586480" s="202"/>
      <c r="AE586480" s="202"/>
      <c r="AF586480" s="203" t="s">
        <v>1261</v>
      </c>
      <c r="AG586480" s="203" t="s">
        <v>1262</v>
      </c>
      <c r="AH586480" s="202"/>
      <c r="AI586480" s="202"/>
      <c r="AJ586480" s="202"/>
      <c r="AK586480" s="202"/>
      <c r="AL586480" s="202"/>
      <c r="AM586480" s="202"/>
      <c r="AN586480" s="202"/>
      <c r="AO586480" s="203" t="s">
        <v>1263</v>
      </c>
      <c r="AP586480" s="202"/>
      <c r="AQ586480" s="202"/>
      <c r="AR586480" s="202"/>
      <c r="AS586480" s="202"/>
      <c r="AT586480" s="202"/>
      <c r="AU586480" s="202"/>
      <c r="AV586480" s="202"/>
      <c r="AW586480" s="203" t="s">
        <v>1264</v>
      </c>
      <c r="AX586480" s="202"/>
      <c r="AY586480" s="202"/>
      <c r="AZ586480" s="202"/>
      <c r="BA586480" s="202"/>
      <c r="BB586480" s="203" t="s">
        <v>1265</v>
      </c>
      <c r="BC586480" s="202"/>
      <c r="BD586480" s="203" t="s">
        <v>1266</v>
      </c>
      <c r="BE586480" s="202"/>
      <c r="BF586480" s="202"/>
      <c r="BG586480" s="202"/>
    </row>
    <row r="586481" spans="27:59" ht="10.5" customHeight="1" x14ac:dyDescent="0.25">
      <c r="AA586481" s="202"/>
      <c r="AB586481" s="203" t="s">
        <v>1267</v>
      </c>
      <c r="AC586481" s="202"/>
      <c r="AD586481" s="202"/>
      <c r="AE586481" s="202"/>
      <c r="AF586481" s="203" t="s">
        <v>888</v>
      </c>
      <c r="AG586481" s="203" t="s">
        <v>1268</v>
      </c>
      <c r="AH586481" s="202"/>
      <c r="AI586481" s="202"/>
      <c r="AJ586481" s="202"/>
      <c r="AK586481" s="202"/>
      <c r="AL586481" s="202"/>
      <c r="AM586481" s="202"/>
      <c r="AN586481" s="202"/>
      <c r="AO586481" s="203" t="s">
        <v>1269</v>
      </c>
      <c r="AP586481" s="202"/>
      <c r="AQ586481" s="202"/>
      <c r="AR586481" s="202"/>
      <c r="AS586481" s="202"/>
      <c r="AT586481" s="202"/>
      <c r="AU586481" s="202"/>
      <c r="AV586481" s="202"/>
      <c r="AW586481" s="203" t="s">
        <v>1270</v>
      </c>
      <c r="AX586481" s="202"/>
      <c r="AY586481" s="202"/>
      <c r="AZ586481" s="202"/>
      <c r="BA586481" s="202"/>
      <c r="BB586481" s="203" t="s">
        <v>1271</v>
      </c>
      <c r="BC586481" s="202"/>
      <c r="BD586481" s="203" t="s">
        <v>1272</v>
      </c>
      <c r="BE586481" s="202"/>
      <c r="BF586481" s="202"/>
      <c r="BG586481" s="202"/>
    </row>
    <row r="586482" spans="27:59" ht="10.5" customHeight="1" x14ac:dyDescent="0.25">
      <c r="AA586482" s="202"/>
      <c r="AB586482" s="203" t="s">
        <v>1273</v>
      </c>
      <c r="AC586482" s="202"/>
      <c r="AD586482" s="202"/>
      <c r="AE586482" s="202"/>
      <c r="AF586482" s="203" t="s">
        <v>1274</v>
      </c>
      <c r="AG586482" s="203" t="s">
        <v>1275</v>
      </c>
      <c r="AH586482" s="202"/>
      <c r="AI586482" s="202"/>
      <c r="AJ586482" s="202"/>
      <c r="AK586482" s="202"/>
      <c r="AL586482" s="202"/>
      <c r="AM586482" s="202"/>
      <c r="AN586482" s="202"/>
      <c r="AO586482" s="203" t="s">
        <v>1276</v>
      </c>
      <c r="AP586482" s="202"/>
      <c r="AQ586482" s="202"/>
      <c r="AR586482" s="202"/>
      <c r="AS586482" s="202"/>
      <c r="AT586482" s="202"/>
      <c r="AU586482" s="202"/>
      <c r="AV586482" s="202"/>
      <c r="AW586482" s="203" t="s">
        <v>568</v>
      </c>
      <c r="AX586482" s="202"/>
      <c r="AY586482" s="202"/>
      <c r="AZ586482" s="202"/>
      <c r="BA586482" s="202"/>
      <c r="BB586482" s="203" t="s">
        <v>1277</v>
      </c>
      <c r="BC586482" s="202"/>
      <c r="BD586482" s="203" t="s">
        <v>1278</v>
      </c>
      <c r="BE586482" s="202"/>
      <c r="BF586482" s="202"/>
      <c r="BG586482" s="202"/>
    </row>
    <row r="586483" spans="27:59" ht="10.5" customHeight="1" x14ac:dyDescent="0.25">
      <c r="AA586483" s="202"/>
      <c r="AB586483" s="203" t="s">
        <v>1279</v>
      </c>
      <c r="AC586483" s="202"/>
      <c r="AD586483" s="202"/>
      <c r="AE586483" s="202"/>
      <c r="AF586483" s="202"/>
      <c r="AG586483" s="203" t="s">
        <v>1280</v>
      </c>
      <c r="AH586483" s="202"/>
      <c r="AI586483" s="202"/>
      <c r="AJ586483" s="202"/>
      <c r="AK586483" s="202"/>
      <c r="AL586483" s="202"/>
      <c r="AM586483" s="202"/>
      <c r="AN586483" s="202"/>
      <c r="AO586483" s="203" t="s">
        <v>1281</v>
      </c>
      <c r="AP586483" s="202"/>
      <c r="AQ586483" s="202"/>
      <c r="AR586483" s="202"/>
      <c r="AS586483" s="202"/>
      <c r="AT586483" s="202"/>
      <c r="AU586483" s="202"/>
      <c r="AV586483" s="202"/>
      <c r="AW586483" s="203" t="s">
        <v>1282</v>
      </c>
      <c r="AX586483" s="202"/>
      <c r="AY586483" s="202"/>
      <c r="AZ586483" s="202"/>
      <c r="BA586483" s="202"/>
      <c r="BB586483" s="203" t="s">
        <v>995</v>
      </c>
      <c r="BC586483" s="202"/>
      <c r="BD586483" s="203" t="s">
        <v>1283</v>
      </c>
      <c r="BE586483" s="202"/>
      <c r="BF586483" s="202"/>
      <c r="BG586483" s="202"/>
    </row>
    <row r="586484" spans="27:59" ht="10.5" customHeight="1" x14ac:dyDescent="0.25">
      <c r="AA586484" s="202"/>
      <c r="AB586484" s="203" t="s">
        <v>1284</v>
      </c>
      <c r="AC586484" s="202"/>
      <c r="AD586484" s="202"/>
      <c r="AE586484" s="202"/>
      <c r="AF586484" s="202"/>
      <c r="AG586484" s="203" t="s">
        <v>1285</v>
      </c>
      <c r="AH586484" s="202"/>
      <c r="AI586484" s="202"/>
      <c r="AJ586484" s="202"/>
      <c r="AK586484" s="202"/>
      <c r="AL586484" s="202"/>
      <c r="AM586484" s="202"/>
      <c r="AN586484" s="202"/>
      <c r="AO586484" s="203" t="s">
        <v>1286</v>
      </c>
      <c r="AP586484" s="202"/>
      <c r="AQ586484" s="202"/>
      <c r="AR586484" s="202"/>
      <c r="AS586484" s="202"/>
      <c r="AT586484" s="202"/>
      <c r="AU586484" s="202"/>
      <c r="AV586484" s="202"/>
      <c r="AW586484" s="203" t="s">
        <v>1287</v>
      </c>
      <c r="AX586484" s="202"/>
      <c r="AY586484" s="202"/>
      <c r="AZ586484" s="202"/>
      <c r="BA586484" s="202"/>
      <c r="BB586484" s="203" t="s">
        <v>1288</v>
      </c>
      <c r="BC586484" s="202"/>
      <c r="BD586484" s="202"/>
      <c r="BE586484" s="202"/>
      <c r="BF586484" s="202"/>
      <c r="BG586484" s="202"/>
    </row>
    <row r="586485" spans="27:59" ht="10.5" customHeight="1" x14ac:dyDescent="0.25">
      <c r="AA586485" s="202"/>
      <c r="AB586485" s="203" t="s">
        <v>1289</v>
      </c>
      <c r="AC586485" s="202"/>
      <c r="AD586485" s="202"/>
      <c r="AE586485" s="202"/>
      <c r="AF586485" s="202"/>
      <c r="AG586485" s="203" t="s">
        <v>632</v>
      </c>
      <c r="AH586485" s="202"/>
      <c r="AI586485" s="202"/>
      <c r="AJ586485" s="202"/>
      <c r="AK586485" s="202"/>
      <c r="AL586485" s="202"/>
      <c r="AM586485" s="202"/>
      <c r="AN586485" s="202"/>
      <c r="AO586485" s="203" t="s">
        <v>1290</v>
      </c>
      <c r="AP586485" s="202"/>
      <c r="AQ586485" s="202"/>
      <c r="AR586485" s="202"/>
      <c r="AS586485" s="202"/>
      <c r="AT586485" s="202"/>
      <c r="AU586485" s="202"/>
      <c r="AV586485" s="202"/>
      <c r="AW586485" s="203" t="s">
        <v>1291</v>
      </c>
      <c r="AX586485" s="202"/>
      <c r="AY586485" s="202"/>
      <c r="AZ586485" s="202"/>
      <c r="BA586485" s="202"/>
      <c r="BB586485" s="203" t="s">
        <v>1292</v>
      </c>
      <c r="BC586485" s="202"/>
      <c r="BD586485" s="202"/>
      <c r="BE586485" s="202"/>
      <c r="BF586485" s="202"/>
      <c r="BG586485" s="202"/>
    </row>
    <row r="586486" spans="27:59" ht="10.5" customHeight="1" x14ac:dyDescent="0.25">
      <c r="AA586486" s="202"/>
      <c r="AB586486" s="203" t="s">
        <v>1293</v>
      </c>
      <c r="AC586486" s="202"/>
      <c r="AD586486" s="202"/>
      <c r="AE586486" s="202"/>
      <c r="AF586486" s="202"/>
      <c r="AG586486" s="203" t="s">
        <v>1294</v>
      </c>
      <c r="AH586486" s="202"/>
      <c r="AI586486" s="202"/>
      <c r="AJ586486" s="202"/>
      <c r="AK586486" s="202"/>
      <c r="AL586486" s="202"/>
      <c r="AM586486" s="202"/>
      <c r="AN586486" s="202"/>
      <c r="AO586486" s="203" t="s">
        <v>1295</v>
      </c>
      <c r="AP586486" s="202"/>
      <c r="AQ586486" s="202"/>
      <c r="AR586486" s="202"/>
      <c r="AS586486" s="202"/>
      <c r="AT586486" s="202"/>
      <c r="AU586486" s="202"/>
      <c r="AV586486" s="202"/>
      <c r="AW586486" s="203" t="s">
        <v>1296</v>
      </c>
      <c r="AX586486" s="202"/>
      <c r="AY586486" s="202"/>
      <c r="AZ586486" s="202"/>
      <c r="BA586486" s="202"/>
      <c r="BB586486" s="203" t="s">
        <v>1297</v>
      </c>
      <c r="BC586486" s="202"/>
      <c r="BD586486" s="202"/>
      <c r="BE586486" s="202"/>
      <c r="BF586486" s="202"/>
      <c r="BG586486" s="202"/>
    </row>
    <row r="586487" spans="27:59" ht="10.5" customHeight="1" x14ac:dyDescent="0.25">
      <c r="AA586487" s="202"/>
      <c r="AB586487" s="203" t="s">
        <v>1298</v>
      </c>
      <c r="AC586487" s="202"/>
      <c r="AD586487" s="202"/>
      <c r="AE586487" s="202"/>
      <c r="AF586487" s="202"/>
      <c r="AG586487" s="203" t="s">
        <v>1299</v>
      </c>
      <c r="AH586487" s="202"/>
      <c r="AI586487" s="202"/>
      <c r="AJ586487" s="202"/>
      <c r="AK586487" s="202"/>
      <c r="AL586487" s="202"/>
      <c r="AM586487" s="202"/>
      <c r="AN586487" s="202"/>
      <c r="AO586487" s="203" t="s">
        <v>1300</v>
      </c>
      <c r="AP586487" s="202"/>
      <c r="AQ586487" s="202"/>
      <c r="AR586487" s="202"/>
      <c r="AS586487" s="202"/>
      <c r="AT586487" s="202"/>
      <c r="AU586487" s="202"/>
      <c r="AV586487" s="202"/>
      <c r="AW586487" s="203" t="s">
        <v>1301</v>
      </c>
      <c r="AX586487" s="202"/>
      <c r="AY586487" s="202"/>
      <c r="AZ586487" s="202"/>
      <c r="BA586487" s="202"/>
      <c r="BB586487" s="203" t="s">
        <v>1302</v>
      </c>
      <c r="BC586487" s="202"/>
      <c r="BD586487" s="202"/>
      <c r="BE586487" s="202"/>
      <c r="BF586487" s="202"/>
      <c r="BG586487" s="202"/>
    </row>
    <row r="586488" spans="27:59" ht="10.5" customHeight="1" x14ac:dyDescent="0.25">
      <c r="AA586488" s="202"/>
      <c r="AB586488" s="203" t="s">
        <v>1303</v>
      </c>
      <c r="AC586488" s="202"/>
      <c r="AD586488" s="202"/>
      <c r="AE586488" s="202"/>
      <c r="AF586488" s="202"/>
      <c r="AG586488" s="203" t="s">
        <v>1304</v>
      </c>
      <c r="AH586488" s="202"/>
      <c r="AI586488" s="202"/>
      <c r="AJ586488" s="202"/>
      <c r="AK586488" s="202"/>
      <c r="AL586488" s="202"/>
      <c r="AM586488" s="202"/>
      <c r="AN586488" s="202"/>
      <c r="AO586488" s="203" t="s">
        <v>939</v>
      </c>
      <c r="AP586488" s="202"/>
      <c r="AQ586488" s="202"/>
      <c r="AR586488" s="202"/>
      <c r="AS586488" s="202"/>
      <c r="AT586488" s="202"/>
      <c r="AU586488" s="202"/>
      <c r="AV586488" s="202"/>
      <c r="AW586488" s="203" t="s">
        <v>1305</v>
      </c>
      <c r="AX586488" s="202"/>
      <c r="AY586488" s="202"/>
      <c r="AZ586488" s="202"/>
      <c r="BA586488" s="202"/>
      <c r="BB586488" s="203" t="s">
        <v>1306</v>
      </c>
      <c r="BC586488" s="202"/>
      <c r="BD586488" s="202"/>
      <c r="BE586488" s="202"/>
      <c r="BF586488" s="202"/>
      <c r="BG586488" s="202"/>
    </row>
    <row r="586489" spans="27:59" ht="10.5" customHeight="1" x14ac:dyDescent="0.25">
      <c r="AA586489" s="202"/>
      <c r="AB586489" s="203" t="s">
        <v>1307</v>
      </c>
      <c r="AC586489" s="202"/>
      <c r="AD586489" s="202"/>
      <c r="AE586489" s="202"/>
      <c r="AF586489" s="202"/>
      <c r="AG586489" s="203" t="s">
        <v>1308</v>
      </c>
      <c r="AH586489" s="202"/>
      <c r="AI586489" s="202"/>
      <c r="AJ586489" s="202"/>
      <c r="AK586489" s="202"/>
      <c r="AL586489" s="202"/>
      <c r="AM586489" s="202"/>
      <c r="AN586489" s="202"/>
      <c r="AO586489" s="203" t="s">
        <v>1309</v>
      </c>
      <c r="AP586489" s="202"/>
      <c r="AQ586489" s="202"/>
      <c r="AR586489" s="202"/>
      <c r="AS586489" s="202"/>
      <c r="AT586489" s="202"/>
      <c r="AU586489" s="202"/>
      <c r="AV586489" s="202"/>
      <c r="AW586489" s="203" t="s">
        <v>1310</v>
      </c>
      <c r="AX586489" s="202"/>
      <c r="AY586489" s="202"/>
      <c r="AZ586489" s="202"/>
      <c r="BA586489" s="202"/>
      <c r="BB586489" s="203" t="s">
        <v>1311</v>
      </c>
      <c r="BC586489" s="202"/>
      <c r="BD586489" s="202"/>
      <c r="BE586489" s="202"/>
      <c r="BF586489" s="202"/>
      <c r="BG586489" s="202"/>
    </row>
    <row r="586490" spans="27:59" ht="10.5" customHeight="1" x14ac:dyDescent="0.25">
      <c r="AA586490" s="202"/>
      <c r="AB586490" s="203" t="s">
        <v>119</v>
      </c>
      <c r="AC586490" s="202"/>
      <c r="AD586490" s="202"/>
      <c r="AE586490" s="202"/>
      <c r="AF586490" s="202"/>
      <c r="AG586490" s="203" t="s">
        <v>616</v>
      </c>
      <c r="AH586490" s="202"/>
      <c r="AI586490" s="202"/>
      <c r="AJ586490" s="202"/>
      <c r="AK586490" s="202"/>
      <c r="AL586490" s="202"/>
      <c r="AM586490" s="202"/>
      <c r="AN586490" s="202"/>
      <c r="AO586490" s="203" t="s">
        <v>1312</v>
      </c>
      <c r="AP586490" s="202"/>
      <c r="AQ586490" s="202"/>
      <c r="AR586490" s="202"/>
      <c r="AS586490" s="202"/>
      <c r="AT586490" s="202"/>
      <c r="AU586490" s="202"/>
      <c r="AV586490" s="202"/>
      <c r="AW586490" s="203" t="s">
        <v>1313</v>
      </c>
      <c r="AX586490" s="202"/>
      <c r="AY586490" s="202"/>
      <c r="AZ586490" s="202"/>
      <c r="BA586490" s="202"/>
      <c r="BB586490" s="203" t="s">
        <v>1314</v>
      </c>
      <c r="BC586490" s="202"/>
      <c r="BD586490" s="202"/>
      <c r="BE586490" s="202"/>
      <c r="BF586490" s="202"/>
      <c r="BG586490" s="202"/>
    </row>
    <row r="586491" spans="27:59" ht="10.5" customHeight="1" x14ac:dyDescent="0.25">
      <c r="AA586491" s="202"/>
      <c r="AB586491" s="203" t="s">
        <v>120</v>
      </c>
      <c r="AC586491" s="202"/>
      <c r="AD586491" s="202"/>
      <c r="AE586491" s="202"/>
      <c r="AF586491" s="202"/>
      <c r="AG586491" s="203" t="s">
        <v>1315</v>
      </c>
      <c r="AH586491" s="202"/>
      <c r="AI586491" s="202"/>
      <c r="AJ586491" s="202"/>
      <c r="AK586491" s="202"/>
      <c r="AL586491" s="202"/>
      <c r="AM586491" s="202"/>
      <c r="AN586491" s="202"/>
      <c r="AO586491" s="203" t="s">
        <v>1316</v>
      </c>
      <c r="AP586491" s="202"/>
      <c r="AQ586491" s="202"/>
      <c r="AR586491" s="202"/>
      <c r="AS586491" s="202"/>
      <c r="AT586491" s="202"/>
      <c r="AU586491" s="202"/>
      <c r="AV586491" s="202"/>
      <c r="AW586491" s="203" t="s">
        <v>1181</v>
      </c>
      <c r="AX586491" s="202"/>
      <c r="AY586491" s="202"/>
      <c r="AZ586491" s="202"/>
      <c r="BA586491" s="202"/>
      <c r="BB586491" s="203" t="s">
        <v>1317</v>
      </c>
      <c r="BC586491" s="202"/>
      <c r="BD586491" s="202"/>
      <c r="BE586491" s="202"/>
      <c r="BF586491" s="202"/>
      <c r="BG586491" s="202"/>
    </row>
    <row r="586492" spans="27:59" ht="10.5" customHeight="1" x14ac:dyDescent="0.25">
      <c r="AA586492" s="202"/>
      <c r="AB586492" s="203" t="s">
        <v>1318</v>
      </c>
      <c r="AC586492" s="202"/>
      <c r="AD586492" s="202"/>
      <c r="AE586492" s="202"/>
      <c r="AF586492" s="202"/>
      <c r="AG586492" s="203" t="s">
        <v>1319</v>
      </c>
      <c r="AH586492" s="202"/>
      <c r="AI586492" s="202"/>
      <c r="AJ586492" s="202"/>
      <c r="AK586492" s="202"/>
      <c r="AL586492" s="202"/>
      <c r="AM586492" s="202"/>
      <c r="AN586492" s="202"/>
      <c r="AO586492" s="203" t="s">
        <v>1320</v>
      </c>
      <c r="AP586492" s="202"/>
      <c r="AQ586492" s="202"/>
      <c r="AR586492" s="202"/>
      <c r="AS586492" s="202"/>
      <c r="AT586492" s="202"/>
      <c r="AU586492" s="202"/>
      <c r="AV586492" s="202"/>
      <c r="AW586492" s="203" t="s">
        <v>1321</v>
      </c>
      <c r="AX586492" s="202"/>
      <c r="AY586492" s="202"/>
      <c r="AZ586492" s="202"/>
      <c r="BA586492" s="202"/>
      <c r="BB586492" s="203" t="s">
        <v>1322</v>
      </c>
      <c r="BC586492" s="202"/>
      <c r="BD586492" s="202"/>
      <c r="BE586492" s="202"/>
      <c r="BF586492" s="202"/>
      <c r="BG586492" s="202"/>
    </row>
    <row r="586493" spans="27:59" ht="10.5" customHeight="1" x14ac:dyDescent="0.25">
      <c r="AA586493" s="202"/>
      <c r="AB586493" s="203" t="s">
        <v>1323</v>
      </c>
      <c r="AC586493" s="202"/>
      <c r="AD586493" s="202"/>
      <c r="AE586493" s="202"/>
      <c r="AF586493" s="202"/>
      <c r="AG586493" s="203" t="s">
        <v>1324</v>
      </c>
      <c r="AH586493" s="202"/>
      <c r="AI586493" s="202"/>
      <c r="AJ586493" s="202"/>
      <c r="AK586493" s="202"/>
      <c r="AL586493" s="202"/>
      <c r="AM586493" s="202"/>
      <c r="AN586493" s="202"/>
      <c r="AO586493" s="203" t="s">
        <v>1325</v>
      </c>
      <c r="AP586493" s="202"/>
      <c r="AQ586493" s="202"/>
      <c r="AR586493" s="202"/>
      <c r="AS586493" s="202"/>
      <c r="AT586493" s="202"/>
      <c r="AU586493" s="202"/>
      <c r="AV586493" s="202"/>
      <c r="AW586493" s="203" t="s">
        <v>1326</v>
      </c>
      <c r="AX586493" s="202"/>
      <c r="AY586493" s="202"/>
      <c r="AZ586493" s="202"/>
      <c r="BA586493" s="202"/>
      <c r="BB586493" s="203" t="s">
        <v>1327</v>
      </c>
      <c r="BC586493" s="202"/>
      <c r="BD586493" s="202"/>
      <c r="BE586493" s="202"/>
      <c r="BF586493" s="202"/>
      <c r="BG586493" s="202"/>
    </row>
    <row r="586494" spans="27:59" ht="10.5" customHeight="1" x14ac:dyDescent="0.25">
      <c r="AA586494" s="202"/>
      <c r="AB586494" s="203" t="s">
        <v>1328</v>
      </c>
      <c r="AC586494" s="202"/>
      <c r="AD586494" s="202"/>
      <c r="AE586494" s="202"/>
      <c r="AF586494" s="202"/>
      <c r="AG586494" s="203" t="s">
        <v>1329</v>
      </c>
      <c r="AH586494" s="202"/>
      <c r="AI586494" s="202"/>
      <c r="AJ586494" s="202"/>
      <c r="AK586494" s="202"/>
      <c r="AL586494" s="202"/>
      <c r="AM586494" s="202"/>
      <c r="AN586494" s="202"/>
      <c r="AO586494" s="203" t="s">
        <v>1225</v>
      </c>
      <c r="AP586494" s="202"/>
      <c r="AQ586494" s="202"/>
      <c r="AR586494" s="202"/>
      <c r="AS586494" s="202"/>
      <c r="AT586494" s="202"/>
      <c r="AU586494" s="202"/>
      <c r="AV586494" s="202"/>
      <c r="AW586494" s="203" t="s">
        <v>1330</v>
      </c>
      <c r="AX586494" s="202"/>
      <c r="AY586494" s="202"/>
      <c r="AZ586494" s="202"/>
      <c r="BA586494" s="202"/>
      <c r="BB586494" s="203" t="s">
        <v>1331</v>
      </c>
      <c r="BC586494" s="202"/>
      <c r="BD586494" s="202"/>
      <c r="BE586494" s="202"/>
      <c r="BF586494" s="202"/>
      <c r="BG586494" s="202"/>
    </row>
    <row r="586495" spans="27:59" ht="10.5" customHeight="1" x14ac:dyDescent="0.25">
      <c r="AA586495" s="202"/>
      <c r="AB586495" s="203" t="s">
        <v>1332</v>
      </c>
      <c r="AC586495" s="202"/>
      <c r="AD586495" s="202"/>
      <c r="AE586495" s="202"/>
      <c r="AF586495" s="202"/>
      <c r="AG586495" s="203" t="s">
        <v>1333</v>
      </c>
      <c r="AH586495" s="202"/>
      <c r="AI586495" s="202"/>
      <c r="AJ586495" s="202"/>
      <c r="AK586495" s="202"/>
      <c r="AL586495" s="202"/>
      <c r="AM586495" s="202"/>
      <c r="AN586495" s="202"/>
      <c r="AO586495" s="203" t="s">
        <v>251</v>
      </c>
      <c r="AP586495" s="202"/>
      <c r="AQ586495" s="202"/>
      <c r="AR586495" s="202"/>
      <c r="AS586495" s="202"/>
      <c r="AT586495" s="202"/>
      <c r="AU586495" s="202"/>
      <c r="AV586495" s="202"/>
      <c r="AW586495" s="203" t="s">
        <v>1334</v>
      </c>
      <c r="AX586495" s="202"/>
      <c r="AY586495" s="202"/>
      <c r="AZ586495" s="202"/>
      <c r="BA586495" s="202"/>
      <c r="BB586495" s="203" t="s">
        <v>1335</v>
      </c>
      <c r="BC586495" s="202"/>
      <c r="BD586495" s="202"/>
      <c r="BE586495" s="202"/>
      <c r="BF586495" s="202"/>
      <c r="BG586495" s="202"/>
    </row>
    <row r="586496" spans="27:59" ht="10.5" customHeight="1" x14ac:dyDescent="0.25">
      <c r="AA586496" s="202"/>
      <c r="AB586496" s="203" t="s">
        <v>1336</v>
      </c>
      <c r="AC586496" s="202"/>
      <c r="AD586496" s="202"/>
      <c r="AE586496" s="202"/>
      <c r="AF586496" s="202"/>
      <c r="AG586496" s="203" t="s">
        <v>1337</v>
      </c>
      <c r="AH586496" s="202"/>
      <c r="AI586496" s="202"/>
      <c r="AJ586496" s="202"/>
      <c r="AK586496" s="202"/>
      <c r="AL586496" s="202"/>
      <c r="AM586496" s="202"/>
      <c r="AN586496" s="202"/>
      <c r="AO586496" s="203" t="s">
        <v>1338</v>
      </c>
      <c r="AP586496" s="202"/>
      <c r="AQ586496" s="202"/>
      <c r="AR586496" s="202"/>
      <c r="AS586496" s="202"/>
      <c r="AT586496" s="202"/>
      <c r="AU586496" s="202"/>
      <c r="AV586496" s="202"/>
      <c r="AW586496" s="203" t="s">
        <v>1339</v>
      </c>
      <c r="AX586496" s="202"/>
      <c r="AY586496" s="202"/>
      <c r="AZ586496" s="202"/>
      <c r="BA586496" s="202"/>
      <c r="BB586496" s="203" t="s">
        <v>1340</v>
      </c>
      <c r="BC586496" s="202"/>
      <c r="BD586496" s="202"/>
      <c r="BE586496" s="202"/>
      <c r="BF586496" s="202"/>
      <c r="BG586496" s="202"/>
    </row>
    <row r="586497" spans="27:59" ht="10.5" customHeight="1" x14ac:dyDescent="0.25">
      <c r="AA586497" s="34"/>
      <c r="AB586497" s="199" t="s">
        <v>1341</v>
      </c>
      <c r="AC586497" s="34"/>
      <c r="AD586497" s="34"/>
      <c r="AE586497" s="34"/>
      <c r="AF586497" s="34"/>
      <c r="AG586497" s="199" t="s">
        <v>1342</v>
      </c>
      <c r="AH586497" s="34"/>
      <c r="AI586497" s="34"/>
      <c r="AJ586497" s="34"/>
      <c r="AK586497" s="34"/>
      <c r="AL586497" s="34"/>
      <c r="AM586497" s="34"/>
      <c r="AN586497" s="34"/>
      <c r="AO586497" s="199" t="s">
        <v>1343</v>
      </c>
      <c r="AP586497" s="34"/>
      <c r="AQ586497" s="34"/>
      <c r="AR586497" s="34"/>
      <c r="AS586497" s="34"/>
      <c r="AT586497" s="34"/>
      <c r="AU586497" s="34"/>
      <c r="AV586497" s="34"/>
      <c r="AW586497" s="199" t="s">
        <v>1344</v>
      </c>
      <c r="AX586497" s="34"/>
      <c r="AY586497" s="34"/>
      <c r="AZ586497" s="34"/>
      <c r="BA586497" s="34"/>
      <c r="BB586497" s="199" t="s">
        <v>1345</v>
      </c>
      <c r="BC586497" s="34"/>
      <c r="BD586497" s="34"/>
      <c r="BE586497" s="34"/>
      <c r="BF586497" s="34"/>
      <c r="BG586497" s="34"/>
    </row>
    <row r="586498" spans="27:59" ht="10.5" customHeight="1" x14ac:dyDescent="0.25">
      <c r="AA586498" s="34"/>
      <c r="AB586498" s="199" t="s">
        <v>1346</v>
      </c>
      <c r="AC586498" s="34"/>
      <c r="AD586498" s="34"/>
      <c r="AE586498" s="34"/>
      <c r="AF586498" s="34"/>
      <c r="AG586498" s="199" t="s">
        <v>1347</v>
      </c>
      <c r="AH586498" s="34"/>
      <c r="AI586498" s="34"/>
      <c r="AJ586498" s="34"/>
      <c r="AK586498" s="34"/>
      <c r="AL586498" s="34"/>
      <c r="AM586498" s="34"/>
      <c r="AN586498" s="34"/>
      <c r="AO586498" s="199" t="s">
        <v>1348</v>
      </c>
      <c r="AP586498" s="34"/>
      <c r="AQ586498" s="34"/>
      <c r="AR586498" s="34"/>
      <c r="AS586498" s="34"/>
      <c r="AT586498" s="34"/>
      <c r="AU586498" s="34"/>
      <c r="AV586498" s="34"/>
      <c r="AW586498" s="199" t="s">
        <v>1349</v>
      </c>
      <c r="AX586498" s="34"/>
      <c r="AY586498" s="34"/>
      <c r="AZ586498" s="34"/>
      <c r="BA586498" s="34"/>
      <c r="BB586498" s="199" t="s">
        <v>1350</v>
      </c>
      <c r="BC586498" s="34"/>
      <c r="BD586498" s="34"/>
      <c r="BE586498" s="34"/>
      <c r="BF586498" s="34"/>
      <c r="BG586498" s="34"/>
    </row>
    <row r="586499" spans="27:59" ht="10.5" customHeight="1" x14ac:dyDescent="0.25">
      <c r="AA586499" s="34"/>
      <c r="AB586499" s="199" t="s">
        <v>1275</v>
      </c>
      <c r="AC586499" s="34"/>
      <c r="AD586499" s="34"/>
      <c r="AE586499" s="34"/>
      <c r="AF586499" s="34"/>
      <c r="AG586499" s="199" t="s">
        <v>1351</v>
      </c>
      <c r="AH586499" s="34"/>
      <c r="AI586499" s="34"/>
      <c r="AJ586499" s="34"/>
      <c r="AK586499" s="34"/>
      <c r="AL586499" s="34"/>
      <c r="AM586499" s="34"/>
      <c r="AN586499" s="34"/>
      <c r="AO586499" s="199" t="s">
        <v>1352</v>
      </c>
      <c r="AP586499" s="34"/>
      <c r="AQ586499" s="34"/>
      <c r="AR586499" s="34"/>
      <c r="AS586499" s="34"/>
      <c r="AT586499" s="34"/>
      <c r="AU586499" s="34"/>
      <c r="AV586499" s="34"/>
      <c r="AW586499" s="199" t="s">
        <v>1353</v>
      </c>
      <c r="AX586499" s="34"/>
      <c r="AY586499" s="34"/>
      <c r="AZ586499" s="34"/>
      <c r="BA586499" s="34"/>
      <c r="BB586499" s="199" t="s">
        <v>1354</v>
      </c>
      <c r="BC586499" s="34"/>
      <c r="BD586499" s="34"/>
      <c r="BE586499" s="34"/>
      <c r="BF586499" s="34"/>
      <c r="BG586499" s="34"/>
    </row>
    <row r="586500" spans="27:59" ht="10.5" customHeight="1" x14ac:dyDescent="0.25">
      <c r="AA586500" s="34"/>
      <c r="AB586500" s="199" t="s">
        <v>1355</v>
      </c>
      <c r="AC586500" s="34"/>
      <c r="AD586500" s="34"/>
      <c r="AE586500" s="34"/>
      <c r="AF586500" s="34"/>
      <c r="AG586500" s="199" t="s">
        <v>1356</v>
      </c>
      <c r="AH586500" s="34"/>
      <c r="AI586500" s="34"/>
      <c r="AJ586500" s="34"/>
      <c r="AK586500" s="34"/>
      <c r="AL586500" s="34"/>
      <c r="AM586500" s="34"/>
      <c r="AN586500" s="34"/>
      <c r="AO586500" s="199" t="s">
        <v>1357</v>
      </c>
      <c r="AP586500" s="34"/>
      <c r="AQ586500" s="34"/>
      <c r="AR586500" s="34"/>
      <c r="AS586500" s="34"/>
      <c r="AT586500" s="34"/>
      <c r="AU586500" s="34"/>
      <c r="AV586500" s="34"/>
      <c r="AW586500" s="199" t="s">
        <v>1358</v>
      </c>
      <c r="AX586500" s="34"/>
      <c r="AY586500" s="34"/>
      <c r="AZ586500" s="34"/>
      <c r="BA586500" s="34"/>
      <c r="BB586500" s="199" t="s">
        <v>1359</v>
      </c>
      <c r="BC586500" s="34"/>
      <c r="BD586500" s="34"/>
      <c r="BE586500" s="34"/>
      <c r="BF586500" s="34"/>
      <c r="BG586500" s="34"/>
    </row>
    <row r="586501" spans="27:59" ht="10.5" customHeight="1" x14ac:dyDescent="0.25">
      <c r="AA586501" s="34"/>
      <c r="AB586501" s="199" t="s">
        <v>1360</v>
      </c>
      <c r="AC586501" s="34"/>
      <c r="AD586501" s="34"/>
      <c r="AE586501" s="34"/>
      <c r="AF586501" s="34"/>
      <c r="AG586501" s="199" t="s">
        <v>1043</v>
      </c>
      <c r="AH586501" s="34"/>
      <c r="AI586501" s="34"/>
      <c r="AJ586501" s="34"/>
      <c r="AK586501" s="34"/>
      <c r="AL586501" s="34"/>
      <c r="AM586501" s="34"/>
      <c r="AN586501" s="34"/>
      <c r="AO586501" s="199" t="s">
        <v>1361</v>
      </c>
      <c r="AP586501" s="34"/>
      <c r="AQ586501" s="34"/>
      <c r="AR586501" s="34"/>
      <c r="AS586501" s="34"/>
      <c r="AT586501" s="34"/>
      <c r="AU586501" s="34"/>
      <c r="AV586501" s="34"/>
      <c r="AW586501" s="34"/>
      <c r="AX586501" s="34"/>
      <c r="AY586501" s="34"/>
      <c r="AZ586501" s="34"/>
      <c r="BA586501" s="34"/>
      <c r="BB586501" s="199" t="s">
        <v>1362</v>
      </c>
      <c r="BC586501" s="34"/>
      <c r="BD586501" s="34"/>
      <c r="BE586501" s="34"/>
      <c r="BF586501" s="34"/>
      <c r="BG586501" s="34"/>
    </row>
    <row r="586502" spans="27:59" ht="10.5" customHeight="1" x14ac:dyDescent="0.25">
      <c r="AA586502" s="34"/>
      <c r="AB586502" s="199" t="s">
        <v>1363</v>
      </c>
      <c r="AC586502" s="34"/>
      <c r="AD586502" s="34"/>
      <c r="AE586502" s="34"/>
      <c r="AF586502" s="34"/>
      <c r="AG586502" s="199" t="s">
        <v>1364</v>
      </c>
      <c r="AH586502" s="34"/>
      <c r="AI586502" s="34"/>
      <c r="AJ586502" s="34"/>
      <c r="AK586502" s="34"/>
      <c r="AL586502" s="34"/>
      <c r="AM586502" s="34"/>
      <c r="AN586502" s="34"/>
      <c r="AO586502" s="199" t="s">
        <v>1365</v>
      </c>
      <c r="AP586502" s="34"/>
      <c r="AQ586502" s="34"/>
      <c r="AR586502" s="34"/>
      <c r="AS586502" s="34"/>
      <c r="AT586502" s="34"/>
      <c r="AU586502" s="34"/>
      <c r="AV586502" s="34"/>
      <c r="AW586502" s="34"/>
      <c r="AX586502" s="34"/>
      <c r="AY586502" s="34"/>
      <c r="AZ586502" s="34"/>
      <c r="BA586502" s="34"/>
      <c r="BB586502" s="199" t="s">
        <v>1366</v>
      </c>
      <c r="BC586502" s="34"/>
      <c r="BD586502" s="34"/>
      <c r="BE586502" s="34"/>
      <c r="BF586502" s="34"/>
      <c r="BG586502" s="34"/>
    </row>
    <row r="586503" spans="27:59" ht="10.5" customHeight="1" x14ac:dyDescent="0.25">
      <c r="AA586503" s="34"/>
      <c r="AB586503" s="199" t="s">
        <v>808</v>
      </c>
      <c r="AC586503" s="34"/>
      <c r="AD586503" s="34"/>
      <c r="AE586503" s="34"/>
      <c r="AF586503" s="34"/>
      <c r="AG586503" s="199" t="s">
        <v>1367</v>
      </c>
      <c r="AH586503" s="34"/>
      <c r="AI586503" s="34"/>
      <c r="AJ586503" s="34"/>
      <c r="AK586503" s="34"/>
      <c r="AL586503" s="34"/>
      <c r="AM586503" s="34"/>
      <c r="AN586503" s="34"/>
      <c r="AO586503" s="199" t="s">
        <v>1368</v>
      </c>
      <c r="AP586503" s="34"/>
      <c r="AQ586503" s="34"/>
      <c r="AR586503" s="34"/>
      <c r="AS586503" s="34"/>
      <c r="AT586503" s="34"/>
      <c r="AU586503" s="34"/>
      <c r="AV586503" s="34"/>
      <c r="AW586503" s="34"/>
      <c r="AX586503" s="34"/>
      <c r="AY586503" s="34"/>
      <c r="AZ586503" s="34"/>
      <c r="BA586503" s="34"/>
      <c r="BB586503" s="199" t="s">
        <v>1369</v>
      </c>
      <c r="BC586503" s="34"/>
      <c r="BD586503" s="34"/>
      <c r="BE586503" s="34"/>
      <c r="BF586503" s="34"/>
      <c r="BG586503" s="34"/>
    </row>
    <row r="586504" spans="27:59" ht="10.5" customHeight="1" x14ac:dyDescent="0.25">
      <c r="AA586504" s="34"/>
      <c r="AB586504" s="199" t="s">
        <v>1370</v>
      </c>
      <c r="AC586504" s="34"/>
      <c r="AD586504" s="34"/>
      <c r="AE586504" s="34"/>
      <c r="AF586504" s="34"/>
      <c r="AG586504" s="199" t="s">
        <v>1371</v>
      </c>
      <c r="AH586504" s="34"/>
      <c r="AI586504" s="34"/>
      <c r="AJ586504" s="34"/>
      <c r="AK586504" s="34"/>
      <c r="AL586504" s="34"/>
      <c r="AM586504" s="34"/>
      <c r="AN586504" s="34"/>
      <c r="AO586504" s="199" t="s">
        <v>1372</v>
      </c>
      <c r="AP586504" s="34"/>
      <c r="AQ586504" s="34"/>
      <c r="AR586504" s="34"/>
      <c r="AS586504" s="34"/>
      <c r="AT586504" s="34"/>
      <c r="AU586504" s="34"/>
      <c r="AV586504" s="34"/>
      <c r="AW586504" s="34"/>
      <c r="AX586504" s="34"/>
      <c r="AY586504" s="34"/>
      <c r="AZ586504" s="34"/>
      <c r="BA586504" s="34"/>
      <c r="BB586504" s="199" t="s">
        <v>512</v>
      </c>
      <c r="BC586504" s="34"/>
      <c r="BD586504" s="34"/>
      <c r="BE586504" s="34"/>
      <c r="BF586504" s="34"/>
      <c r="BG586504" s="34"/>
    </row>
    <row r="586505" spans="27:59" ht="10.5" customHeight="1" x14ac:dyDescent="0.25">
      <c r="AA586505" s="34"/>
      <c r="AB586505" s="199" t="s">
        <v>1373</v>
      </c>
      <c r="AC586505" s="34"/>
      <c r="AD586505" s="34"/>
      <c r="AE586505" s="34"/>
      <c r="AF586505" s="34"/>
      <c r="AG586505" s="199" t="s">
        <v>1374</v>
      </c>
      <c r="AH586505" s="34"/>
      <c r="AI586505" s="34"/>
      <c r="AJ586505" s="34"/>
      <c r="AK586505" s="34"/>
      <c r="AL586505" s="34"/>
      <c r="AM586505" s="34"/>
      <c r="AN586505" s="34"/>
      <c r="AO586505" s="199" t="s">
        <v>1375</v>
      </c>
      <c r="AP586505" s="34"/>
      <c r="AQ586505" s="34"/>
      <c r="AR586505" s="34"/>
      <c r="AS586505" s="34"/>
      <c r="AT586505" s="34"/>
      <c r="AU586505" s="34"/>
      <c r="AV586505" s="34"/>
      <c r="AW586505" s="34"/>
      <c r="AX586505" s="34"/>
      <c r="AY586505" s="34"/>
      <c r="AZ586505" s="34"/>
      <c r="BA586505" s="34"/>
      <c r="BB586505" s="199" t="s">
        <v>1376</v>
      </c>
      <c r="BC586505" s="34"/>
      <c r="BD586505" s="34"/>
      <c r="BE586505" s="34"/>
      <c r="BF586505" s="34"/>
      <c r="BG586505" s="34"/>
    </row>
    <row r="586506" spans="27:59" ht="10.5" customHeight="1" x14ac:dyDescent="0.25">
      <c r="AA586506" s="34"/>
      <c r="AB586506" s="199" t="s">
        <v>1377</v>
      </c>
      <c r="AC586506" s="34"/>
      <c r="AD586506" s="34"/>
      <c r="AE586506" s="34"/>
      <c r="AF586506" s="34"/>
      <c r="AG586506" s="199" t="s">
        <v>1378</v>
      </c>
      <c r="AH586506" s="34"/>
      <c r="AI586506" s="34"/>
      <c r="AJ586506" s="34"/>
      <c r="AK586506" s="34"/>
      <c r="AL586506" s="34"/>
      <c r="AM586506" s="34"/>
      <c r="AN586506" s="34"/>
      <c r="AO586506" s="199" t="s">
        <v>1379</v>
      </c>
      <c r="AP586506" s="34"/>
      <c r="AQ586506" s="34"/>
      <c r="AR586506" s="34"/>
      <c r="AS586506" s="34"/>
      <c r="AT586506" s="34"/>
      <c r="AU586506" s="34"/>
      <c r="AV586506" s="34"/>
      <c r="AW586506" s="34"/>
      <c r="AX586506" s="34"/>
      <c r="AY586506" s="34"/>
      <c r="AZ586506" s="34"/>
      <c r="BA586506" s="34"/>
      <c r="BB586506" s="199" t="s">
        <v>1380</v>
      </c>
      <c r="BC586506" s="34"/>
      <c r="BD586506" s="34"/>
      <c r="BE586506" s="34"/>
      <c r="BF586506" s="34"/>
      <c r="BG586506" s="34"/>
    </row>
    <row r="586507" spans="27:59" ht="10.5" customHeight="1" x14ac:dyDescent="0.25">
      <c r="AA586507" s="34"/>
      <c r="AB586507" s="199" t="s">
        <v>1381</v>
      </c>
      <c r="AC586507" s="34"/>
      <c r="AD586507" s="34"/>
      <c r="AE586507" s="34"/>
      <c r="AF586507" s="34"/>
      <c r="AG586507" s="199" t="s">
        <v>1382</v>
      </c>
      <c r="AH586507" s="34"/>
      <c r="AI586507" s="34"/>
      <c r="AJ586507" s="34"/>
      <c r="AK586507" s="34"/>
      <c r="AL586507" s="34"/>
      <c r="AM586507" s="34"/>
      <c r="AN586507" s="34"/>
      <c r="AO586507" s="199" t="s">
        <v>1383</v>
      </c>
      <c r="AP586507" s="34"/>
      <c r="AQ586507" s="34"/>
      <c r="AR586507" s="34"/>
      <c r="AS586507" s="34"/>
      <c r="AT586507" s="34"/>
      <c r="AU586507" s="34"/>
      <c r="AV586507" s="34"/>
      <c r="AW586507" s="34"/>
      <c r="AX586507" s="34"/>
      <c r="AY586507" s="34"/>
      <c r="AZ586507" s="34"/>
      <c r="BA586507" s="34"/>
      <c r="BB586507" s="199" t="s">
        <v>1384</v>
      </c>
      <c r="BC586507" s="34"/>
      <c r="BD586507" s="34"/>
      <c r="BE586507" s="34"/>
      <c r="BF586507" s="34"/>
      <c r="BG586507" s="34"/>
    </row>
    <row r="586508" spans="27:59" ht="10.5" customHeight="1" x14ac:dyDescent="0.25">
      <c r="AA586508" s="34"/>
      <c r="AB586508" s="199" t="s">
        <v>1385</v>
      </c>
      <c r="AC586508" s="34"/>
      <c r="AD586508" s="34"/>
      <c r="AE586508" s="34"/>
      <c r="AF586508" s="34"/>
      <c r="AG586508" s="199" t="s">
        <v>1386</v>
      </c>
      <c r="AH586508" s="34"/>
      <c r="AI586508" s="34"/>
      <c r="AJ586508" s="34"/>
      <c r="AK586508" s="34"/>
      <c r="AL586508" s="34"/>
      <c r="AM586508" s="34"/>
      <c r="AN586508" s="34"/>
      <c r="AO586508" s="199" t="s">
        <v>1387</v>
      </c>
      <c r="AP586508" s="34"/>
      <c r="AQ586508" s="34"/>
      <c r="AR586508" s="34"/>
      <c r="AS586508" s="34"/>
      <c r="AT586508" s="34"/>
      <c r="AU586508" s="34"/>
      <c r="AV586508" s="34"/>
      <c r="AW586508" s="34"/>
      <c r="AX586508" s="34"/>
      <c r="AY586508" s="34"/>
      <c r="AZ586508" s="34"/>
      <c r="BA586508" s="34"/>
      <c r="BB586508" s="199" t="s">
        <v>1388</v>
      </c>
      <c r="BC586508" s="34"/>
      <c r="BD586508" s="34"/>
      <c r="BE586508" s="34"/>
      <c r="BF586508" s="34"/>
      <c r="BG586508" s="34"/>
    </row>
    <row r="586509" spans="27:59" ht="10.5" customHeight="1" x14ac:dyDescent="0.25">
      <c r="AA586509" s="34"/>
      <c r="AB586509" s="199" t="s">
        <v>1389</v>
      </c>
      <c r="AC586509" s="34"/>
      <c r="AD586509" s="34"/>
      <c r="AE586509" s="34"/>
      <c r="AF586509" s="34"/>
      <c r="AG586509" s="199" t="s">
        <v>1390</v>
      </c>
      <c r="AH586509" s="34"/>
      <c r="AI586509" s="34"/>
      <c r="AJ586509" s="34"/>
      <c r="AK586509" s="34"/>
      <c r="AL586509" s="34"/>
      <c r="AM586509" s="34"/>
      <c r="AN586509" s="34"/>
      <c r="AO586509" s="199" t="s">
        <v>1391</v>
      </c>
      <c r="AP586509" s="34"/>
      <c r="AQ586509" s="34"/>
      <c r="AR586509" s="34"/>
      <c r="AS586509" s="34"/>
      <c r="AT586509" s="34"/>
      <c r="AU586509" s="34"/>
      <c r="AV586509" s="34"/>
      <c r="AW586509" s="34"/>
      <c r="AX586509" s="34"/>
      <c r="AY586509" s="34"/>
      <c r="AZ586509" s="34"/>
      <c r="BA586509" s="34"/>
      <c r="BB586509" s="199" t="s">
        <v>782</v>
      </c>
      <c r="BC586509" s="34"/>
      <c r="BD586509" s="34"/>
      <c r="BE586509" s="34"/>
      <c r="BF586509" s="34"/>
      <c r="BG586509" s="34"/>
    </row>
    <row r="586510" spans="27:59" ht="10.5" customHeight="1" x14ac:dyDescent="0.25">
      <c r="AA586510" s="34"/>
      <c r="AB586510" s="199" t="s">
        <v>251</v>
      </c>
      <c r="AC586510" s="34"/>
      <c r="AD586510" s="34"/>
      <c r="AE586510" s="34"/>
      <c r="AF586510" s="34"/>
      <c r="AG586510" s="199" t="s">
        <v>1392</v>
      </c>
      <c r="AH586510" s="34"/>
      <c r="AI586510" s="34"/>
      <c r="AJ586510" s="34"/>
      <c r="AK586510" s="34"/>
      <c r="AL586510" s="34"/>
      <c r="AM586510" s="34"/>
      <c r="AN586510" s="34"/>
      <c r="AO586510" s="199" t="s">
        <v>1393</v>
      </c>
      <c r="AP586510" s="34"/>
      <c r="AQ586510" s="34"/>
      <c r="AR586510" s="34"/>
      <c r="AS586510" s="34"/>
      <c r="AT586510" s="34"/>
      <c r="AU586510" s="34"/>
      <c r="AV586510" s="34"/>
      <c r="AW586510" s="34"/>
      <c r="AX586510" s="34"/>
      <c r="AY586510" s="34"/>
      <c r="AZ586510" s="34"/>
      <c r="BA586510" s="34"/>
      <c r="BB586510" s="199" t="s">
        <v>1394</v>
      </c>
      <c r="BC586510" s="34"/>
      <c r="BD586510" s="34"/>
      <c r="BE586510" s="34"/>
      <c r="BF586510" s="34"/>
      <c r="BG586510" s="34"/>
    </row>
    <row r="586511" spans="27:59" ht="10.5" customHeight="1" x14ac:dyDescent="0.25">
      <c r="AA586511" s="34"/>
      <c r="AB586511" s="199" t="s">
        <v>1395</v>
      </c>
      <c r="AC586511" s="34"/>
      <c r="AD586511" s="34"/>
      <c r="AE586511" s="34"/>
      <c r="AF586511" s="34"/>
      <c r="AG586511" s="199" t="s">
        <v>1396</v>
      </c>
      <c r="AH586511" s="34"/>
      <c r="AI586511" s="34"/>
      <c r="AJ586511" s="34"/>
      <c r="AK586511" s="34"/>
      <c r="AL586511" s="34"/>
      <c r="AM586511" s="34"/>
      <c r="AN586511" s="34"/>
      <c r="AO586511" s="199" t="s">
        <v>1397</v>
      </c>
      <c r="AP586511" s="34"/>
      <c r="AQ586511" s="34"/>
      <c r="AR586511" s="34"/>
      <c r="AS586511" s="34"/>
      <c r="AT586511" s="34"/>
      <c r="AU586511" s="34"/>
      <c r="AV586511" s="34"/>
      <c r="AW586511" s="34"/>
      <c r="AX586511" s="34"/>
      <c r="AY586511" s="34"/>
      <c r="AZ586511" s="34"/>
      <c r="BA586511" s="34"/>
      <c r="BB586511" s="199" t="s">
        <v>1326</v>
      </c>
      <c r="BC586511" s="34"/>
      <c r="BD586511" s="34"/>
      <c r="BE586511" s="34"/>
      <c r="BF586511" s="34"/>
      <c r="BG586511" s="34"/>
    </row>
    <row r="586512" spans="27:59" ht="10.5" customHeight="1" x14ac:dyDescent="0.25">
      <c r="AA586512" s="34"/>
      <c r="AB586512" s="199" t="s">
        <v>1398</v>
      </c>
      <c r="AC586512" s="34"/>
      <c r="AD586512" s="34"/>
      <c r="AE586512" s="34"/>
      <c r="AF586512" s="34"/>
      <c r="AG586512" s="199" t="s">
        <v>1399</v>
      </c>
      <c r="AH586512" s="34"/>
      <c r="AI586512" s="34"/>
      <c r="AJ586512" s="34"/>
      <c r="AK586512" s="34"/>
      <c r="AL586512" s="34"/>
      <c r="AM586512" s="34"/>
      <c r="AN586512" s="34"/>
      <c r="AO586512" s="199" t="s">
        <v>1291</v>
      </c>
      <c r="AP586512" s="34"/>
      <c r="AQ586512" s="34"/>
      <c r="AR586512" s="34"/>
      <c r="AS586512" s="34"/>
      <c r="AT586512" s="34"/>
      <c r="AU586512" s="34"/>
      <c r="AV586512" s="34"/>
      <c r="AW586512" s="34"/>
      <c r="AX586512" s="34"/>
      <c r="AY586512" s="34"/>
      <c r="AZ586512" s="34"/>
      <c r="BA586512" s="34"/>
      <c r="BB586512" s="199" t="s">
        <v>1400</v>
      </c>
      <c r="BC586512" s="34"/>
      <c r="BD586512" s="34"/>
      <c r="BE586512" s="34"/>
      <c r="BF586512" s="34"/>
      <c r="BG586512" s="34"/>
    </row>
    <row r="586513" spans="27:59" ht="10.5" customHeight="1" x14ac:dyDescent="0.25">
      <c r="AA586513" s="34"/>
      <c r="AB586513" s="199" t="s">
        <v>1401</v>
      </c>
      <c r="AC586513" s="34"/>
      <c r="AD586513" s="34"/>
      <c r="AE586513" s="34"/>
      <c r="AF586513" s="34"/>
      <c r="AG586513" s="199" t="s">
        <v>1402</v>
      </c>
      <c r="AH586513" s="34"/>
      <c r="AI586513" s="34"/>
      <c r="AJ586513" s="34"/>
      <c r="AK586513" s="34"/>
      <c r="AL586513" s="34"/>
      <c r="AM586513" s="34"/>
      <c r="AN586513" s="34"/>
      <c r="AO586513" s="199" t="s">
        <v>1403</v>
      </c>
      <c r="AP586513" s="34"/>
      <c r="AQ586513" s="34"/>
      <c r="AR586513" s="34"/>
      <c r="AS586513" s="34"/>
      <c r="AT586513" s="34"/>
      <c r="AU586513" s="34"/>
      <c r="AV586513" s="34"/>
      <c r="AW586513" s="34"/>
      <c r="AX586513" s="34"/>
      <c r="AY586513" s="34"/>
      <c r="AZ586513" s="34"/>
      <c r="BA586513" s="34"/>
      <c r="BB586513" s="199" t="s">
        <v>1404</v>
      </c>
      <c r="BC586513" s="34"/>
      <c r="BD586513" s="34"/>
      <c r="BE586513" s="34"/>
      <c r="BF586513" s="34"/>
      <c r="BG586513" s="34"/>
    </row>
    <row r="586514" spans="27:59" ht="10.5" customHeight="1" x14ac:dyDescent="0.25">
      <c r="AA586514" s="34"/>
      <c r="AB586514" s="199" t="s">
        <v>1405</v>
      </c>
      <c r="AC586514" s="34"/>
      <c r="AD586514" s="34"/>
      <c r="AE586514" s="34"/>
      <c r="AF586514" s="34"/>
      <c r="AG586514" s="199" t="s">
        <v>1406</v>
      </c>
      <c r="AH586514" s="34"/>
      <c r="AI586514" s="34"/>
      <c r="AJ586514" s="34"/>
      <c r="AK586514" s="34"/>
      <c r="AL586514" s="34"/>
      <c r="AM586514" s="34"/>
      <c r="AN586514" s="34"/>
      <c r="AO586514" s="199" t="s">
        <v>1310</v>
      </c>
      <c r="AP586514" s="34"/>
      <c r="AQ586514" s="34"/>
      <c r="AR586514" s="34"/>
      <c r="AS586514" s="34"/>
      <c r="AT586514" s="34"/>
      <c r="AU586514" s="34"/>
      <c r="AV586514" s="34"/>
      <c r="AW586514" s="34"/>
      <c r="AX586514" s="34"/>
      <c r="AY586514" s="34"/>
      <c r="AZ586514" s="34"/>
      <c r="BA586514" s="34"/>
      <c r="BB586514" s="199" t="s">
        <v>1407</v>
      </c>
      <c r="BC586514" s="34"/>
      <c r="BD586514" s="34"/>
      <c r="BE586514" s="34"/>
      <c r="BF586514" s="34"/>
      <c r="BG586514" s="34"/>
    </row>
    <row r="586515" spans="27:59" ht="10.5" customHeight="1" x14ac:dyDescent="0.25">
      <c r="AA586515" s="34"/>
      <c r="AB586515" s="199" t="s">
        <v>1408</v>
      </c>
      <c r="AC586515" s="34"/>
      <c r="AD586515" s="34"/>
      <c r="AE586515" s="34"/>
      <c r="AF586515" s="34"/>
      <c r="AG586515" s="199" t="s">
        <v>1409</v>
      </c>
      <c r="AH586515" s="34"/>
      <c r="AI586515" s="34"/>
      <c r="AJ586515" s="34"/>
      <c r="AK586515" s="34"/>
      <c r="AL586515" s="34"/>
      <c r="AM586515" s="34"/>
      <c r="AN586515" s="34"/>
      <c r="AO586515" s="199" t="s">
        <v>1156</v>
      </c>
      <c r="AP586515" s="34"/>
      <c r="AQ586515" s="34"/>
      <c r="AR586515" s="34"/>
      <c r="AS586515" s="34"/>
      <c r="AT586515" s="34"/>
      <c r="AU586515" s="34"/>
      <c r="AV586515" s="34"/>
      <c r="AW586515" s="34"/>
      <c r="AX586515" s="34"/>
      <c r="AY586515" s="34"/>
      <c r="AZ586515" s="34"/>
      <c r="BA586515" s="34"/>
      <c r="BB586515" s="199" t="s">
        <v>1410</v>
      </c>
      <c r="BC586515" s="34"/>
      <c r="BD586515" s="34"/>
      <c r="BE586515" s="34"/>
      <c r="BF586515" s="34"/>
      <c r="BG586515" s="34"/>
    </row>
    <row r="586516" spans="27:59" ht="10.5" customHeight="1" x14ac:dyDescent="0.25">
      <c r="AA586516" s="34"/>
      <c r="AB586516" s="199" t="s">
        <v>1411</v>
      </c>
      <c r="AC586516" s="34"/>
      <c r="AD586516" s="34"/>
      <c r="AE586516" s="34"/>
      <c r="AF586516" s="34"/>
      <c r="AG586516" s="199" t="s">
        <v>1412</v>
      </c>
      <c r="AH586516" s="34"/>
      <c r="AI586516" s="34"/>
      <c r="AJ586516" s="34"/>
      <c r="AK586516" s="34"/>
      <c r="AL586516" s="34"/>
      <c r="AM586516" s="34"/>
      <c r="AN586516" s="34"/>
      <c r="AO586516" s="199" t="s">
        <v>757</v>
      </c>
      <c r="AP586516" s="34"/>
      <c r="AQ586516" s="34"/>
      <c r="AR586516" s="34"/>
      <c r="AS586516" s="34"/>
      <c r="AT586516" s="34"/>
      <c r="AU586516" s="34"/>
      <c r="AV586516" s="34"/>
      <c r="AW586516" s="34"/>
      <c r="AX586516" s="34"/>
      <c r="AY586516" s="34"/>
      <c r="AZ586516" s="34"/>
      <c r="BA586516" s="34"/>
      <c r="BB586516" s="199" t="s">
        <v>256</v>
      </c>
      <c r="BC586516" s="34"/>
      <c r="BD586516" s="34"/>
      <c r="BE586516" s="34"/>
      <c r="BF586516" s="34"/>
      <c r="BG586516" s="34"/>
    </row>
    <row r="586517" spans="27:59" ht="10.5" customHeight="1" x14ac:dyDescent="0.25">
      <c r="AA586517" s="34"/>
      <c r="AB586517" s="199" t="s">
        <v>1413</v>
      </c>
      <c r="AC586517" s="34"/>
      <c r="AD586517" s="34"/>
      <c r="AE586517" s="34"/>
      <c r="AF586517" s="34"/>
      <c r="AG586517" s="199" t="s">
        <v>1414</v>
      </c>
      <c r="AH586517" s="34"/>
      <c r="AI586517" s="34"/>
      <c r="AJ586517" s="34"/>
      <c r="AK586517" s="34"/>
      <c r="AL586517" s="34"/>
      <c r="AM586517" s="34"/>
      <c r="AN586517" s="34"/>
      <c r="AO586517" s="199" t="s">
        <v>1415</v>
      </c>
      <c r="AP586517" s="34"/>
      <c r="AQ586517" s="34"/>
      <c r="AR586517" s="34"/>
      <c r="AS586517" s="34"/>
      <c r="AT586517" s="34"/>
      <c r="AU586517" s="34"/>
      <c r="AV586517" s="34"/>
      <c r="AW586517" s="34"/>
      <c r="AX586517" s="34"/>
      <c r="AY586517" s="34"/>
      <c r="AZ586517" s="34"/>
      <c r="BA586517" s="34"/>
      <c r="BB586517" s="199" t="s">
        <v>1416</v>
      </c>
      <c r="BC586517" s="34"/>
      <c r="BD586517" s="34"/>
      <c r="BE586517" s="34"/>
      <c r="BF586517" s="34"/>
      <c r="BG586517" s="34"/>
    </row>
    <row r="586518" spans="27:59" ht="10.5" customHeight="1" x14ac:dyDescent="0.25">
      <c r="AA586518" s="34"/>
      <c r="AB586518" s="199" t="s">
        <v>1417</v>
      </c>
      <c r="AC586518" s="34"/>
      <c r="AD586518" s="34"/>
      <c r="AE586518" s="34"/>
      <c r="AF586518" s="34"/>
      <c r="AG586518" s="199" t="s">
        <v>1418</v>
      </c>
      <c r="AH586518" s="34"/>
      <c r="AI586518" s="34"/>
      <c r="AJ586518" s="34"/>
      <c r="AK586518" s="34"/>
      <c r="AL586518" s="34"/>
      <c r="AM586518" s="34"/>
      <c r="AN586518" s="34"/>
      <c r="AO586518" s="199" t="s">
        <v>1419</v>
      </c>
      <c r="AP586518" s="34"/>
      <c r="AQ586518" s="34"/>
      <c r="AR586518" s="34"/>
      <c r="AS586518" s="34"/>
      <c r="AT586518" s="34"/>
      <c r="AU586518" s="34"/>
      <c r="AV586518" s="34"/>
      <c r="AW586518" s="34"/>
      <c r="AX586518" s="34"/>
      <c r="AY586518" s="34"/>
      <c r="AZ586518" s="34"/>
      <c r="BA586518" s="34"/>
      <c r="BB586518" s="199" t="s">
        <v>1420</v>
      </c>
      <c r="BC586518" s="34"/>
      <c r="BD586518" s="34"/>
      <c r="BE586518" s="34"/>
      <c r="BF586518" s="34"/>
      <c r="BG586518" s="34"/>
    </row>
    <row r="586519" spans="27:59" ht="10.5" customHeight="1" x14ac:dyDescent="0.25">
      <c r="AA586519" s="34"/>
      <c r="AB586519" s="199" t="s">
        <v>1421</v>
      </c>
      <c r="AC586519" s="34"/>
      <c r="AD586519" s="34"/>
      <c r="AE586519" s="34"/>
      <c r="AF586519" s="34"/>
      <c r="AG586519" s="199" t="s">
        <v>1422</v>
      </c>
      <c r="AH586519" s="34"/>
      <c r="AI586519" s="34"/>
      <c r="AJ586519" s="34"/>
      <c r="AK586519" s="34"/>
      <c r="AL586519" s="34"/>
      <c r="AM586519" s="34"/>
      <c r="AN586519" s="34"/>
      <c r="AO586519" s="199" t="s">
        <v>1423</v>
      </c>
      <c r="AP586519" s="34"/>
      <c r="AQ586519" s="34"/>
      <c r="AR586519" s="34"/>
      <c r="AS586519" s="34"/>
      <c r="AT586519" s="34"/>
      <c r="AU586519" s="34"/>
      <c r="AV586519" s="34"/>
      <c r="AW586519" s="34"/>
      <c r="AX586519" s="34"/>
      <c r="AY586519" s="34"/>
      <c r="AZ586519" s="34"/>
      <c r="BA586519" s="34"/>
      <c r="BB586519" s="199" t="s">
        <v>1424</v>
      </c>
      <c r="BC586519" s="34"/>
      <c r="BD586519" s="34"/>
      <c r="BE586519" s="34"/>
      <c r="BF586519" s="34"/>
      <c r="BG586519" s="34"/>
    </row>
    <row r="586520" spans="27:59" ht="10.5" customHeight="1" x14ac:dyDescent="0.25">
      <c r="AA586520" s="34"/>
      <c r="AB586520" s="199" t="s">
        <v>1425</v>
      </c>
      <c r="AC586520" s="34"/>
      <c r="AD586520" s="34"/>
      <c r="AE586520" s="34"/>
      <c r="AF586520" s="34"/>
      <c r="AG586520" s="199" t="s">
        <v>1426</v>
      </c>
      <c r="AH586520" s="34"/>
      <c r="AI586520" s="34"/>
      <c r="AJ586520" s="34"/>
      <c r="AK586520" s="34"/>
      <c r="AL586520" s="34"/>
      <c r="AM586520" s="34"/>
      <c r="AN586520" s="34"/>
      <c r="AO586520" s="199" t="s">
        <v>1427</v>
      </c>
      <c r="AP586520" s="34"/>
      <c r="AQ586520" s="34"/>
      <c r="AR586520" s="34"/>
      <c r="AS586520" s="34"/>
      <c r="AT586520" s="34"/>
      <c r="AU586520" s="34"/>
      <c r="AV586520" s="34"/>
      <c r="AW586520" s="34"/>
      <c r="AX586520" s="34"/>
      <c r="AY586520" s="34"/>
      <c r="AZ586520" s="34"/>
      <c r="BA586520" s="34"/>
      <c r="BB586520" s="199" t="s">
        <v>1428</v>
      </c>
      <c r="BC586520" s="34"/>
      <c r="BD586520" s="34"/>
      <c r="BE586520" s="34"/>
      <c r="BF586520" s="34"/>
      <c r="BG586520" s="34"/>
    </row>
    <row r="586521" spans="27:59" ht="10.5" customHeight="1" x14ac:dyDescent="0.25">
      <c r="AA586521" s="34"/>
      <c r="AB586521" s="199" t="s">
        <v>1429</v>
      </c>
      <c r="AC586521" s="34"/>
      <c r="AD586521" s="34"/>
      <c r="AE586521" s="34"/>
      <c r="AF586521" s="34"/>
      <c r="AG586521" s="199" t="s">
        <v>1430</v>
      </c>
      <c r="AH586521" s="34"/>
      <c r="AI586521" s="34"/>
      <c r="AJ586521" s="34"/>
      <c r="AK586521" s="34"/>
      <c r="AL586521" s="34"/>
      <c r="AM586521" s="34"/>
      <c r="AN586521" s="34"/>
      <c r="AO586521" s="199" t="s">
        <v>1431</v>
      </c>
      <c r="AP586521" s="34"/>
      <c r="AQ586521" s="34"/>
      <c r="AR586521" s="34"/>
      <c r="AS586521" s="34"/>
      <c r="AT586521" s="34"/>
      <c r="AU586521" s="34"/>
      <c r="AV586521" s="34"/>
      <c r="AW586521" s="34"/>
      <c r="AX586521" s="34"/>
      <c r="AY586521" s="34"/>
      <c r="AZ586521" s="34"/>
      <c r="BA586521" s="34"/>
      <c r="BB586521" s="199" t="s">
        <v>1432</v>
      </c>
      <c r="BC586521" s="34"/>
      <c r="BD586521" s="34"/>
      <c r="BE586521" s="34"/>
      <c r="BF586521" s="34"/>
      <c r="BG586521" s="34"/>
    </row>
    <row r="586522" spans="27:59" ht="10.5" customHeight="1" x14ac:dyDescent="0.25">
      <c r="AA586522" s="34"/>
      <c r="AB586522" s="199" t="s">
        <v>1366</v>
      </c>
      <c r="AC586522" s="34"/>
      <c r="AD586522" s="34"/>
      <c r="AE586522" s="34"/>
      <c r="AF586522" s="34"/>
      <c r="AG586522" s="199" t="s">
        <v>1433</v>
      </c>
      <c r="AH586522" s="34"/>
      <c r="AI586522" s="34"/>
      <c r="AJ586522" s="34"/>
      <c r="AK586522" s="34"/>
      <c r="AL586522" s="34"/>
      <c r="AM586522" s="34"/>
      <c r="AN586522" s="34"/>
      <c r="AO586522" s="199" t="s">
        <v>1434</v>
      </c>
      <c r="AP586522" s="34"/>
      <c r="AQ586522" s="34"/>
      <c r="AR586522" s="34"/>
      <c r="AS586522" s="34"/>
      <c r="AT586522" s="34"/>
      <c r="AU586522" s="34"/>
      <c r="AV586522" s="34"/>
      <c r="AW586522" s="34"/>
      <c r="AX586522" s="34"/>
      <c r="AY586522" s="34"/>
      <c r="AZ586522" s="34"/>
      <c r="BA586522" s="34"/>
      <c r="BB586522" s="199" t="s">
        <v>888</v>
      </c>
      <c r="BC586522" s="34"/>
      <c r="BD586522" s="34"/>
      <c r="BE586522" s="34"/>
      <c r="BF586522" s="34"/>
      <c r="BG586522" s="34"/>
    </row>
    <row r="586523" spans="27:59" ht="10.5" customHeight="1" x14ac:dyDescent="0.25">
      <c r="AA586523" s="34"/>
      <c r="AB586523" s="199" t="s">
        <v>837</v>
      </c>
      <c r="AC586523" s="34"/>
      <c r="AD586523" s="34"/>
      <c r="AE586523" s="34"/>
      <c r="AF586523" s="34"/>
      <c r="AG586523" s="199" t="s">
        <v>1435</v>
      </c>
      <c r="AH586523" s="34"/>
      <c r="AI586523" s="34"/>
      <c r="AJ586523" s="34"/>
      <c r="AK586523" s="34"/>
      <c r="AL586523" s="34"/>
      <c r="AM586523" s="34"/>
      <c r="AN586523" s="34"/>
      <c r="AO586523" s="199" t="s">
        <v>1436</v>
      </c>
      <c r="AP586523" s="34"/>
      <c r="AQ586523" s="34"/>
      <c r="AR586523" s="34"/>
      <c r="AS586523" s="34"/>
      <c r="AT586523" s="34"/>
      <c r="AU586523" s="34"/>
      <c r="AV586523" s="34"/>
      <c r="AW586523" s="34"/>
      <c r="AX586523" s="34"/>
      <c r="AY586523" s="34"/>
      <c r="AZ586523" s="34"/>
      <c r="BA586523" s="34"/>
      <c r="BB586523" s="199" t="s">
        <v>1437</v>
      </c>
      <c r="BC586523" s="34"/>
      <c r="BD586523" s="34"/>
      <c r="BE586523" s="34"/>
      <c r="BF586523" s="34"/>
      <c r="BG586523" s="34"/>
    </row>
    <row r="586524" spans="27:59" ht="10.5" customHeight="1" x14ac:dyDescent="0.25">
      <c r="AA586524" s="34"/>
      <c r="AB586524" s="199" t="s">
        <v>1438</v>
      </c>
      <c r="AC586524" s="34"/>
      <c r="AD586524" s="34"/>
      <c r="AE586524" s="34"/>
      <c r="AF586524" s="34"/>
      <c r="AG586524" s="199" t="s">
        <v>1439</v>
      </c>
      <c r="AH586524" s="34"/>
      <c r="AI586524" s="34"/>
      <c r="AJ586524" s="34"/>
      <c r="AK586524" s="34"/>
      <c r="AL586524" s="34"/>
      <c r="AM586524" s="34"/>
      <c r="AN586524" s="34"/>
      <c r="AO586524" s="199" t="s">
        <v>1440</v>
      </c>
      <c r="AP586524" s="34"/>
      <c r="AQ586524" s="34"/>
      <c r="AR586524" s="34"/>
      <c r="AS586524" s="34"/>
      <c r="AT586524" s="34"/>
      <c r="AU586524" s="34"/>
      <c r="AV586524" s="34"/>
      <c r="AW586524" s="34"/>
      <c r="AX586524" s="34"/>
      <c r="AY586524" s="34"/>
      <c r="AZ586524" s="34"/>
      <c r="BA586524" s="34"/>
      <c r="BB586524" s="34"/>
      <c r="BC586524" s="34"/>
      <c r="BD586524" s="34"/>
      <c r="BE586524" s="34"/>
      <c r="BF586524" s="34"/>
      <c r="BG586524" s="34"/>
    </row>
    <row r="586525" spans="27:59" ht="10.5" customHeight="1" x14ac:dyDescent="0.25">
      <c r="AA586525" s="34"/>
      <c r="AB586525" s="199" t="s">
        <v>1441</v>
      </c>
      <c r="AC586525" s="34"/>
      <c r="AD586525" s="34"/>
      <c r="AE586525" s="34"/>
      <c r="AF586525" s="34"/>
      <c r="AG586525" s="199" t="s">
        <v>1120</v>
      </c>
      <c r="AH586525" s="34"/>
      <c r="AI586525" s="34"/>
      <c r="AJ586525" s="34"/>
      <c r="AK586525" s="34"/>
      <c r="AL586525" s="34"/>
      <c r="AM586525" s="34"/>
      <c r="AN586525" s="34"/>
      <c r="AO586525" s="199" t="s">
        <v>1442</v>
      </c>
      <c r="AP586525" s="34"/>
      <c r="AQ586525" s="34"/>
      <c r="AR586525" s="34"/>
      <c r="AS586525" s="34"/>
      <c r="AT586525" s="34"/>
      <c r="AU586525" s="34"/>
      <c r="AV586525" s="34"/>
      <c r="AW586525" s="34"/>
      <c r="AX586525" s="34"/>
      <c r="AY586525" s="34"/>
      <c r="AZ586525" s="34"/>
      <c r="BA586525" s="34"/>
      <c r="BB586525" s="34"/>
      <c r="BC586525" s="34"/>
      <c r="BD586525" s="34"/>
      <c r="BE586525" s="34"/>
      <c r="BF586525" s="34"/>
      <c r="BG586525" s="34"/>
    </row>
    <row r="586526" spans="27:59" ht="10.5" customHeight="1" x14ac:dyDescent="0.25">
      <c r="AA586526" s="34"/>
      <c r="AB586526" s="199" t="s">
        <v>1443</v>
      </c>
      <c r="AC586526" s="34"/>
      <c r="AD586526" s="34"/>
      <c r="AE586526" s="34"/>
      <c r="AF586526" s="34"/>
      <c r="AG586526" s="199" t="s">
        <v>1444</v>
      </c>
      <c r="AH586526" s="34"/>
      <c r="AI586526" s="34"/>
      <c r="AJ586526" s="34"/>
      <c r="AK586526" s="34"/>
      <c r="AL586526" s="34"/>
      <c r="AM586526" s="34"/>
      <c r="AN586526" s="34"/>
      <c r="AO586526" s="199" t="s">
        <v>1445</v>
      </c>
      <c r="AP586526" s="34"/>
      <c r="AQ586526" s="34"/>
      <c r="AR586526" s="34"/>
      <c r="AS586526" s="34"/>
      <c r="AT586526" s="34"/>
      <c r="AU586526" s="34"/>
      <c r="AV586526" s="34"/>
      <c r="AW586526" s="34"/>
      <c r="AX586526" s="34"/>
      <c r="AY586526" s="34"/>
      <c r="AZ586526" s="34"/>
      <c r="BA586526" s="34"/>
      <c r="BB586526" s="34"/>
      <c r="BC586526" s="34"/>
      <c r="BD586526" s="34"/>
      <c r="BE586526" s="34"/>
      <c r="BF586526" s="34"/>
      <c r="BG586526" s="34"/>
    </row>
    <row r="586527" spans="27:59" ht="10.5" customHeight="1" x14ac:dyDescent="0.25">
      <c r="AA586527" s="34"/>
      <c r="AB586527" s="199" t="s">
        <v>1060</v>
      </c>
      <c r="AC586527" s="34"/>
      <c r="AD586527" s="34"/>
      <c r="AE586527" s="34"/>
      <c r="AF586527" s="34"/>
      <c r="AG586527" s="199" t="s">
        <v>1446</v>
      </c>
      <c r="AH586527" s="34"/>
      <c r="AI586527" s="34"/>
      <c r="AJ586527" s="34"/>
      <c r="AK586527" s="34"/>
      <c r="AL586527" s="34"/>
      <c r="AM586527" s="34"/>
      <c r="AN586527" s="34"/>
      <c r="AO586527" s="199" t="s">
        <v>1447</v>
      </c>
      <c r="AP586527" s="34"/>
      <c r="AQ586527" s="34"/>
      <c r="AR586527" s="34"/>
      <c r="AS586527" s="34"/>
      <c r="AT586527" s="34"/>
      <c r="AU586527" s="34"/>
      <c r="AV586527" s="34"/>
      <c r="AW586527" s="34"/>
      <c r="AX586527" s="34"/>
      <c r="AY586527" s="34"/>
      <c r="AZ586527" s="34"/>
      <c r="BA586527" s="34"/>
      <c r="BB586527" s="34"/>
      <c r="BC586527" s="34"/>
      <c r="BD586527" s="34"/>
      <c r="BE586527" s="34"/>
      <c r="BF586527" s="34"/>
      <c r="BG586527" s="34"/>
    </row>
    <row r="586528" spans="27:59" ht="10.5" customHeight="1" x14ac:dyDescent="0.25">
      <c r="AA586528" s="34"/>
      <c r="AB586528" s="199" t="s">
        <v>757</v>
      </c>
      <c r="AC586528" s="34"/>
      <c r="AD586528" s="34"/>
      <c r="AE586528" s="34"/>
      <c r="AF586528" s="34"/>
      <c r="AG586528" s="199" t="s">
        <v>1448</v>
      </c>
      <c r="AH586528" s="34"/>
      <c r="AI586528" s="34"/>
      <c r="AJ586528" s="34"/>
      <c r="AK586528" s="34"/>
      <c r="AL586528" s="34"/>
      <c r="AM586528" s="34"/>
      <c r="AN586528" s="34"/>
      <c r="AO586528" s="199" t="s">
        <v>1449</v>
      </c>
      <c r="AP586528" s="34"/>
      <c r="AQ586528" s="34"/>
      <c r="AR586528" s="34"/>
      <c r="AS586528" s="34"/>
      <c r="AT586528" s="34"/>
      <c r="AU586528" s="34"/>
      <c r="AV586528" s="34"/>
      <c r="AW586528" s="34"/>
      <c r="AX586528" s="34"/>
      <c r="AY586528" s="34"/>
      <c r="AZ586528" s="34"/>
      <c r="BA586528" s="34"/>
      <c r="BB586528" s="34"/>
      <c r="BC586528" s="34"/>
      <c r="BD586528" s="34"/>
      <c r="BE586528" s="34"/>
      <c r="BF586528" s="34"/>
      <c r="BG586528" s="34"/>
    </row>
    <row r="586529" spans="27:59" ht="10.5" customHeight="1" x14ac:dyDescent="0.25">
      <c r="AA586529" s="34"/>
      <c r="AB586529" s="199" t="s">
        <v>1450</v>
      </c>
      <c r="AC586529" s="34"/>
      <c r="AD586529" s="34"/>
      <c r="AE586529" s="34"/>
      <c r="AF586529" s="34"/>
      <c r="AG586529" s="199" t="s">
        <v>1451</v>
      </c>
      <c r="AH586529" s="34"/>
      <c r="AI586529" s="34"/>
      <c r="AJ586529" s="34"/>
      <c r="AK586529" s="34"/>
      <c r="AL586529" s="34"/>
      <c r="AM586529" s="34"/>
      <c r="AN586529" s="34"/>
      <c r="AO586529" s="199" t="s">
        <v>1452</v>
      </c>
      <c r="AP586529" s="34"/>
      <c r="AQ586529" s="34"/>
      <c r="AR586529" s="34"/>
      <c r="AS586529" s="34"/>
      <c r="AT586529" s="34"/>
      <c r="AU586529" s="34"/>
      <c r="AV586529" s="34"/>
      <c r="AW586529" s="34"/>
      <c r="AX586529" s="34"/>
      <c r="AY586529" s="34"/>
      <c r="AZ586529" s="34"/>
      <c r="BA586529" s="34"/>
      <c r="BB586529" s="34"/>
      <c r="BC586529" s="34"/>
      <c r="BD586529" s="34"/>
      <c r="BE586529" s="34"/>
      <c r="BF586529" s="34"/>
      <c r="BG586529" s="34"/>
    </row>
    <row r="586530" spans="27:59" ht="10.5" customHeight="1" x14ac:dyDescent="0.25">
      <c r="AA586530" s="34"/>
      <c r="AB586530" s="199" t="s">
        <v>1453</v>
      </c>
      <c r="AC586530" s="34"/>
      <c r="AD586530" s="34"/>
      <c r="AE586530" s="34"/>
      <c r="AF586530" s="34"/>
      <c r="AG586530" s="199" t="s">
        <v>1454</v>
      </c>
      <c r="AH586530" s="34"/>
      <c r="AI586530" s="34"/>
      <c r="AJ586530" s="34"/>
      <c r="AK586530" s="34"/>
      <c r="AL586530" s="34"/>
      <c r="AM586530" s="34"/>
      <c r="AN586530" s="34"/>
      <c r="AO586530" s="199" t="s">
        <v>1455</v>
      </c>
      <c r="AP586530" s="34"/>
      <c r="AQ586530" s="34"/>
      <c r="AR586530" s="34"/>
      <c r="AS586530" s="34"/>
      <c r="AT586530" s="34"/>
      <c r="AU586530" s="34"/>
      <c r="AV586530" s="34"/>
      <c r="AW586530" s="34"/>
      <c r="AX586530" s="34"/>
      <c r="AY586530" s="34"/>
      <c r="AZ586530" s="34"/>
      <c r="BA586530" s="34"/>
      <c r="BB586530" s="34"/>
      <c r="BC586530" s="34"/>
      <c r="BD586530" s="34"/>
      <c r="BE586530" s="34"/>
      <c r="BF586530" s="34"/>
      <c r="BG586530" s="34"/>
    </row>
    <row r="586531" spans="27:59" ht="10.5" customHeight="1" x14ac:dyDescent="0.25">
      <c r="AA586531" s="34"/>
      <c r="AB586531" s="199" t="s">
        <v>1456</v>
      </c>
      <c r="AC586531" s="34"/>
      <c r="AD586531" s="34"/>
      <c r="AE586531" s="34"/>
      <c r="AF586531" s="34"/>
      <c r="AG586531" s="199" t="s">
        <v>1457</v>
      </c>
      <c r="AH586531" s="34"/>
      <c r="AI586531" s="34"/>
      <c r="AJ586531" s="34"/>
      <c r="AK586531" s="34"/>
      <c r="AL586531" s="34"/>
      <c r="AM586531" s="34"/>
      <c r="AN586531" s="34"/>
      <c r="AO586531" s="199" t="s">
        <v>1458</v>
      </c>
      <c r="AP586531" s="34"/>
      <c r="AQ586531" s="34"/>
      <c r="AR586531" s="34"/>
      <c r="AS586531" s="34"/>
      <c r="AT586531" s="34"/>
      <c r="AU586531" s="34"/>
      <c r="AV586531" s="34"/>
      <c r="AW586531" s="34"/>
      <c r="AX586531" s="34"/>
      <c r="AY586531" s="34"/>
      <c r="AZ586531" s="34"/>
      <c r="BA586531" s="34"/>
      <c r="BB586531" s="34"/>
      <c r="BC586531" s="34"/>
      <c r="BD586531" s="34"/>
      <c r="BE586531" s="34"/>
      <c r="BF586531" s="34"/>
      <c r="BG586531" s="34"/>
    </row>
    <row r="586532" spans="27:59" ht="10.5" customHeight="1" x14ac:dyDescent="0.25">
      <c r="AA586532" s="34"/>
      <c r="AB586532" s="199" t="s">
        <v>1243</v>
      </c>
      <c r="AC586532" s="34"/>
      <c r="AD586532" s="34"/>
      <c r="AE586532" s="34"/>
      <c r="AF586532" s="34"/>
      <c r="AG586532" s="199" t="s">
        <v>1459</v>
      </c>
      <c r="AH586532" s="34"/>
      <c r="AI586532" s="34"/>
      <c r="AJ586532" s="34"/>
      <c r="AK586532" s="34"/>
      <c r="AL586532" s="34"/>
      <c r="AM586532" s="34"/>
      <c r="AN586532" s="34"/>
      <c r="AO586532" s="199" t="s">
        <v>1460</v>
      </c>
      <c r="AP586532" s="34"/>
      <c r="AQ586532" s="34"/>
      <c r="AR586532" s="34"/>
      <c r="AS586532" s="34"/>
      <c r="AT586532" s="34"/>
      <c r="AU586532" s="34"/>
      <c r="AV586532" s="34"/>
      <c r="AW586532" s="34"/>
      <c r="AX586532" s="34"/>
      <c r="AY586532" s="34"/>
      <c r="AZ586532" s="34"/>
      <c r="BA586532" s="34"/>
      <c r="BB586532" s="34"/>
      <c r="BC586532" s="34"/>
      <c r="BD586532" s="34"/>
      <c r="BE586532" s="34"/>
      <c r="BF586532" s="34"/>
      <c r="BG586532" s="34"/>
    </row>
    <row r="586533" spans="27:59" ht="10.5" customHeight="1" x14ac:dyDescent="0.25">
      <c r="AA586533" s="34"/>
      <c r="AB586533" s="199" t="s">
        <v>1021</v>
      </c>
      <c r="AC586533" s="34"/>
      <c r="AD586533" s="34"/>
      <c r="AE586533" s="34"/>
      <c r="AF586533" s="34"/>
      <c r="AG586533" s="199" t="s">
        <v>1461</v>
      </c>
      <c r="AH586533" s="34"/>
      <c r="AI586533" s="34"/>
      <c r="AJ586533" s="34"/>
      <c r="AK586533" s="34"/>
      <c r="AL586533" s="34"/>
      <c r="AM586533" s="34"/>
      <c r="AN586533" s="34"/>
      <c r="AO586533" s="199" t="s">
        <v>1462</v>
      </c>
      <c r="AP586533" s="34"/>
      <c r="AQ586533" s="34"/>
      <c r="AR586533" s="34"/>
      <c r="AS586533" s="34"/>
      <c r="AT586533" s="34"/>
      <c r="AU586533" s="34"/>
      <c r="AV586533" s="34"/>
      <c r="AW586533" s="34"/>
      <c r="AX586533" s="34"/>
      <c r="AY586533" s="34"/>
      <c r="AZ586533" s="34"/>
      <c r="BA586533" s="34"/>
      <c r="BB586533" s="34"/>
      <c r="BC586533" s="34"/>
      <c r="BD586533" s="34"/>
      <c r="BE586533" s="34"/>
      <c r="BF586533" s="34"/>
      <c r="BG586533" s="34"/>
    </row>
    <row r="586534" spans="27:59" ht="10.5" customHeight="1" x14ac:dyDescent="0.25">
      <c r="AA586534" s="34"/>
      <c r="AB586534" s="199" t="s">
        <v>1463</v>
      </c>
      <c r="AC586534" s="34"/>
      <c r="AD586534" s="34"/>
      <c r="AE586534" s="34"/>
      <c r="AF586534" s="34"/>
      <c r="AG586534" s="199" t="s">
        <v>1464</v>
      </c>
      <c r="AH586534" s="34"/>
      <c r="AI586534" s="34"/>
      <c r="AJ586534" s="34"/>
      <c r="AK586534" s="34"/>
      <c r="AL586534" s="34"/>
      <c r="AM586534" s="34"/>
      <c r="AN586534" s="34"/>
      <c r="AO586534" s="199" t="s">
        <v>1465</v>
      </c>
      <c r="AP586534" s="34"/>
      <c r="AQ586534" s="34"/>
      <c r="AR586534" s="34"/>
      <c r="AS586534" s="34"/>
      <c r="AT586534" s="34"/>
      <c r="AU586534" s="34"/>
      <c r="AV586534" s="34"/>
      <c r="AW586534" s="34"/>
      <c r="AX586534" s="34"/>
      <c r="AY586534" s="34"/>
      <c r="AZ586534" s="34"/>
      <c r="BA586534" s="34"/>
      <c r="BB586534" s="34"/>
      <c r="BC586534" s="34"/>
      <c r="BD586534" s="34"/>
      <c r="BE586534" s="34"/>
      <c r="BF586534" s="34"/>
      <c r="BG586534" s="34"/>
    </row>
    <row r="586535" spans="27:59" ht="10.5" customHeight="1" x14ac:dyDescent="0.25">
      <c r="AA586535" s="34"/>
      <c r="AB586535" s="199" t="s">
        <v>1466</v>
      </c>
      <c r="AC586535" s="34"/>
      <c r="AD586535" s="34"/>
      <c r="AE586535" s="34"/>
      <c r="AF586535" s="34"/>
      <c r="AG586535" s="199" t="s">
        <v>1467</v>
      </c>
      <c r="AH586535" s="34"/>
      <c r="AI586535" s="34"/>
      <c r="AJ586535" s="34"/>
      <c r="AK586535" s="34"/>
      <c r="AL586535" s="34"/>
      <c r="AM586535" s="34"/>
      <c r="AN586535" s="34"/>
      <c r="AO586535" s="199" t="s">
        <v>1468</v>
      </c>
      <c r="AP586535" s="34"/>
      <c r="AQ586535" s="34"/>
      <c r="AR586535" s="34"/>
      <c r="AS586535" s="34"/>
      <c r="AT586535" s="34"/>
      <c r="AU586535" s="34"/>
      <c r="AV586535" s="34"/>
      <c r="AW586535" s="34"/>
      <c r="AX586535" s="34"/>
      <c r="AY586535" s="34"/>
      <c r="AZ586535" s="34"/>
      <c r="BA586535" s="34"/>
      <c r="BB586535" s="34"/>
      <c r="BC586535" s="34"/>
      <c r="BD586535" s="34"/>
      <c r="BE586535" s="34"/>
      <c r="BF586535" s="34"/>
      <c r="BG586535" s="34"/>
    </row>
    <row r="586536" spans="27:59" ht="10.5" customHeight="1" x14ac:dyDescent="0.25">
      <c r="AA586536" s="34"/>
      <c r="AB586536" s="199" t="s">
        <v>1469</v>
      </c>
      <c r="AC586536" s="34"/>
      <c r="AD586536" s="34"/>
      <c r="AE586536" s="34"/>
      <c r="AF586536" s="34"/>
      <c r="AG586536" s="199" t="s">
        <v>1470</v>
      </c>
      <c r="AH586536" s="34"/>
      <c r="AI586536" s="34"/>
      <c r="AJ586536" s="34"/>
      <c r="AK586536" s="34"/>
      <c r="AL586536" s="34"/>
      <c r="AM586536" s="34"/>
      <c r="AN586536" s="34"/>
      <c r="AO586536" s="199" t="s">
        <v>1471</v>
      </c>
      <c r="AP586536" s="34"/>
      <c r="AQ586536" s="34"/>
      <c r="AR586536" s="34"/>
      <c r="AS586536" s="34"/>
      <c r="AT586536" s="34"/>
      <c r="AU586536" s="34"/>
      <c r="AV586536" s="34"/>
      <c r="AW586536" s="34"/>
      <c r="AX586536" s="34"/>
      <c r="AY586536" s="34"/>
      <c r="AZ586536" s="34"/>
      <c r="BA586536" s="34"/>
      <c r="BB586536" s="34"/>
      <c r="BC586536" s="34"/>
      <c r="BD586536" s="34"/>
      <c r="BE586536" s="34"/>
      <c r="BF586536" s="34"/>
      <c r="BG586536" s="34"/>
    </row>
    <row r="586537" spans="27:59" ht="10.5" customHeight="1" x14ac:dyDescent="0.25">
      <c r="AA586537" s="34"/>
      <c r="AB586537" s="199" t="s">
        <v>1472</v>
      </c>
      <c r="AC586537" s="34"/>
      <c r="AD586537" s="34"/>
      <c r="AE586537" s="34"/>
      <c r="AF586537" s="34"/>
      <c r="AG586537" s="199" t="s">
        <v>1473</v>
      </c>
      <c r="AH586537" s="34"/>
      <c r="AI586537" s="34"/>
      <c r="AJ586537" s="34"/>
      <c r="AK586537" s="34"/>
      <c r="AL586537" s="34"/>
      <c r="AM586537" s="34"/>
      <c r="AN586537" s="34"/>
      <c r="AO586537" s="199" t="s">
        <v>1474</v>
      </c>
      <c r="AP586537" s="34"/>
      <c r="AQ586537" s="34"/>
      <c r="AR586537" s="34"/>
      <c r="AS586537" s="34"/>
      <c r="AT586537" s="34"/>
      <c r="AU586537" s="34"/>
      <c r="AV586537" s="34"/>
      <c r="AW586537" s="34"/>
      <c r="AX586537" s="34"/>
      <c r="AY586537" s="34"/>
      <c r="AZ586537" s="34"/>
      <c r="BA586537" s="34"/>
      <c r="BB586537" s="34"/>
      <c r="BC586537" s="34"/>
      <c r="BD586537" s="34"/>
      <c r="BE586537" s="34"/>
      <c r="BF586537" s="34"/>
      <c r="BG586537" s="34"/>
    </row>
    <row r="586538" spans="27:59" ht="10.5" customHeight="1" x14ac:dyDescent="0.25">
      <c r="AA586538" s="34"/>
      <c r="AB586538" s="199" t="s">
        <v>1326</v>
      </c>
      <c r="AC586538" s="34"/>
      <c r="AD586538" s="34"/>
      <c r="AE586538" s="34"/>
      <c r="AF586538" s="34"/>
      <c r="AG586538" s="199" t="s">
        <v>1475</v>
      </c>
      <c r="AH586538" s="34"/>
      <c r="AI586538" s="34"/>
      <c r="AJ586538" s="34"/>
      <c r="AK586538" s="34"/>
      <c r="AL586538" s="34"/>
      <c r="AM586538" s="34"/>
      <c r="AN586538" s="34"/>
      <c r="AO586538" s="199" t="s">
        <v>1476</v>
      </c>
      <c r="AP586538" s="34"/>
      <c r="AQ586538" s="34"/>
      <c r="AR586538" s="34"/>
      <c r="AS586538" s="34"/>
      <c r="AT586538" s="34"/>
      <c r="AU586538" s="34"/>
      <c r="AV586538" s="34"/>
      <c r="AW586538" s="34"/>
      <c r="AX586538" s="34"/>
      <c r="AY586538" s="34"/>
      <c r="AZ586538" s="34"/>
      <c r="BA586538" s="34"/>
      <c r="BB586538" s="34"/>
      <c r="BC586538" s="34"/>
      <c r="BD586538" s="34"/>
      <c r="BE586538" s="34"/>
      <c r="BF586538" s="34"/>
      <c r="BG586538" s="34"/>
    </row>
    <row r="586539" spans="27:59" ht="10.5" customHeight="1" x14ac:dyDescent="0.25">
      <c r="AA586539" s="34"/>
      <c r="AB586539" s="199" t="s">
        <v>1477</v>
      </c>
      <c r="AC586539" s="34"/>
      <c r="AD586539" s="34"/>
      <c r="AE586539" s="34"/>
      <c r="AF586539" s="34"/>
      <c r="AG586539" s="199" t="s">
        <v>1478</v>
      </c>
      <c r="AH586539" s="34"/>
      <c r="AI586539" s="34"/>
      <c r="AJ586539" s="34"/>
      <c r="AK586539" s="34"/>
      <c r="AL586539" s="34"/>
      <c r="AM586539" s="34"/>
      <c r="AN586539" s="34"/>
      <c r="AO586539" s="199" t="s">
        <v>1479</v>
      </c>
      <c r="AP586539" s="34"/>
      <c r="AQ586539" s="34"/>
      <c r="AR586539" s="34"/>
      <c r="AS586539" s="34"/>
      <c r="AT586539" s="34"/>
      <c r="AU586539" s="34"/>
      <c r="AV586539" s="34"/>
      <c r="AW586539" s="34"/>
      <c r="AX586539" s="34"/>
      <c r="AY586539" s="34"/>
      <c r="AZ586539" s="34"/>
      <c r="BA586539" s="34"/>
      <c r="BB586539" s="34"/>
      <c r="BC586539" s="34"/>
      <c r="BD586539" s="34"/>
      <c r="BE586539" s="34"/>
      <c r="BF586539" s="34"/>
      <c r="BG586539" s="34"/>
    </row>
    <row r="586540" spans="27:59" ht="10.5" customHeight="1" x14ac:dyDescent="0.25">
      <c r="AA586540" s="34"/>
      <c r="AB586540" s="199" t="s">
        <v>1480</v>
      </c>
      <c r="AC586540" s="34"/>
      <c r="AD586540" s="34"/>
      <c r="AE586540" s="34"/>
      <c r="AF586540" s="34"/>
      <c r="AG586540" s="199" t="s">
        <v>1481</v>
      </c>
      <c r="AH586540" s="34"/>
      <c r="AI586540" s="34"/>
      <c r="AJ586540" s="34"/>
      <c r="AK586540" s="34"/>
      <c r="AL586540" s="34"/>
      <c r="AM586540" s="34"/>
      <c r="AN586540" s="34"/>
      <c r="AO586540" s="199" t="s">
        <v>1482</v>
      </c>
      <c r="AP586540" s="34"/>
      <c r="AQ586540" s="34"/>
      <c r="AR586540" s="34"/>
      <c r="AS586540" s="34"/>
      <c r="AT586540" s="34"/>
      <c r="AU586540" s="34"/>
      <c r="AV586540" s="34"/>
      <c r="AW586540" s="34"/>
      <c r="AX586540" s="34"/>
      <c r="AY586540" s="34"/>
      <c r="AZ586540" s="34"/>
      <c r="BA586540" s="34"/>
      <c r="BB586540" s="34"/>
      <c r="BC586540" s="34"/>
      <c r="BD586540" s="34"/>
      <c r="BE586540" s="34"/>
      <c r="BF586540" s="34"/>
      <c r="BG586540" s="34"/>
    </row>
    <row r="586541" spans="27:59" ht="10.5" customHeight="1" x14ac:dyDescent="0.25">
      <c r="AA586541" s="34"/>
      <c r="AB586541" s="199" t="s">
        <v>1483</v>
      </c>
      <c r="AC586541" s="34"/>
      <c r="AD586541" s="34"/>
      <c r="AE586541" s="34"/>
      <c r="AF586541" s="34"/>
      <c r="AG586541" s="199" t="s">
        <v>1484</v>
      </c>
      <c r="AH586541" s="34"/>
      <c r="AI586541" s="34"/>
      <c r="AJ586541" s="34"/>
      <c r="AK586541" s="34"/>
      <c r="AL586541" s="34"/>
      <c r="AM586541" s="34"/>
      <c r="AN586541" s="34"/>
      <c r="AO586541" s="199" t="s">
        <v>1485</v>
      </c>
      <c r="AP586541" s="34"/>
      <c r="AQ586541" s="34"/>
      <c r="AR586541" s="34"/>
      <c r="AS586541" s="34"/>
      <c r="AT586541" s="34"/>
      <c r="AU586541" s="34"/>
      <c r="AV586541" s="34"/>
      <c r="AW586541" s="34"/>
      <c r="AX586541" s="34"/>
      <c r="AY586541" s="34"/>
      <c r="AZ586541" s="34"/>
      <c r="BA586541" s="34"/>
      <c r="BB586541" s="34"/>
      <c r="BC586541" s="34"/>
      <c r="BD586541" s="34"/>
      <c r="BE586541" s="34"/>
      <c r="BF586541" s="34"/>
      <c r="BG586541" s="34"/>
    </row>
    <row r="586542" spans="27:59" ht="10.5" customHeight="1" x14ac:dyDescent="0.25">
      <c r="AA586542" s="34"/>
      <c r="AB586542" s="199" t="s">
        <v>1486</v>
      </c>
      <c r="AC586542" s="34"/>
      <c r="AD586542" s="34"/>
      <c r="AE586542" s="34"/>
      <c r="AF586542" s="34"/>
      <c r="AG586542" s="199" t="s">
        <v>1487</v>
      </c>
      <c r="AH586542" s="34"/>
      <c r="AI586542" s="34"/>
      <c r="AJ586542" s="34"/>
      <c r="AK586542" s="34"/>
      <c r="AL586542" s="34"/>
      <c r="AM586542" s="34"/>
      <c r="AN586542" s="34"/>
      <c r="AO586542" s="199" t="s">
        <v>1488</v>
      </c>
      <c r="AP586542" s="34"/>
      <c r="AQ586542" s="34"/>
      <c r="AR586542" s="34"/>
      <c r="AS586542" s="34"/>
      <c r="AT586542" s="34"/>
      <c r="AU586542" s="34"/>
      <c r="AV586542" s="34"/>
      <c r="AW586542" s="34"/>
      <c r="AX586542" s="34"/>
      <c r="AY586542" s="34"/>
      <c r="AZ586542" s="34"/>
      <c r="BA586542" s="34"/>
      <c r="BB586542" s="34"/>
      <c r="BC586542" s="34"/>
      <c r="BD586542" s="34"/>
      <c r="BE586542" s="34"/>
      <c r="BF586542" s="34"/>
      <c r="BG586542" s="34"/>
    </row>
    <row r="586543" spans="27:59" ht="10.5" customHeight="1" x14ac:dyDescent="0.25">
      <c r="AA586543" s="34"/>
      <c r="AB586543" s="199" t="s">
        <v>1489</v>
      </c>
      <c r="AC586543" s="34"/>
      <c r="AD586543" s="34"/>
      <c r="AE586543" s="34"/>
      <c r="AF586543" s="34"/>
      <c r="AG586543" s="199" t="s">
        <v>1490</v>
      </c>
      <c r="AH586543" s="34"/>
      <c r="AI586543" s="34"/>
      <c r="AJ586543" s="34"/>
      <c r="AK586543" s="34"/>
      <c r="AL586543" s="34"/>
      <c r="AM586543" s="34"/>
      <c r="AN586543" s="34"/>
      <c r="AO586543" s="199" t="s">
        <v>1491</v>
      </c>
      <c r="AP586543" s="34"/>
      <c r="AQ586543" s="34"/>
      <c r="AR586543" s="34"/>
      <c r="AS586543" s="34"/>
      <c r="AT586543" s="34"/>
      <c r="AU586543" s="34"/>
      <c r="AV586543" s="34"/>
      <c r="AW586543" s="34"/>
      <c r="AX586543" s="34"/>
      <c r="AY586543" s="34"/>
      <c r="AZ586543" s="34"/>
      <c r="BA586543" s="34"/>
      <c r="BB586543" s="34"/>
      <c r="BC586543" s="34"/>
      <c r="BD586543" s="34"/>
      <c r="BE586543" s="34"/>
      <c r="BF586543" s="34"/>
      <c r="BG586543" s="34"/>
    </row>
    <row r="586544" spans="27:59" ht="10.5" customHeight="1" x14ac:dyDescent="0.25">
      <c r="AA586544" s="34"/>
      <c r="AB586544" s="199" t="s">
        <v>1492</v>
      </c>
      <c r="AC586544" s="34"/>
      <c r="AD586544" s="34"/>
      <c r="AE586544" s="34"/>
      <c r="AF586544" s="34"/>
      <c r="AG586544" s="199" t="s">
        <v>1493</v>
      </c>
      <c r="AH586544" s="34"/>
      <c r="AI586544" s="34"/>
      <c r="AJ586544" s="34"/>
      <c r="AK586544" s="34"/>
      <c r="AL586544" s="34"/>
      <c r="AM586544" s="34"/>
      <c r="AN586544" s="34"/>
      <c r="AO586544" s="199" t="s">
        <v>1494</v>
      </c>
      <c r="AP586544" s="34"/>
      <c r="AQ586544" s="34"/>
      <c r="AR586544" s="34"/>
      <c r="AS586544" s="34"/>
      <c r="AT586544" s="34"/>
      <c r="AU586544" s="34"/>
      <c r="AV586544" s="34"/>
      <c r="AW586544" s="34"/>
      <c r="AX586544" s="34"/>
      <c r="AY586544" s="34"/>
      <c r="AZ586544" s="34"/>
      <c r="BA586544" s="34"/>
      <c r="BB586544" s="34"/>
      <c r="BC586544" s="34"/>
      <c r="BD586544" s="34"/>
      <c r="BE586544" s="34"/>
      <c r="BF586544" s="34"/>
      <c r="BG586544" s="34"/>
    </row>
    <row r="586545" spans="27:59" ht="10.5" customHeight="1" x14ac:dyDescent="0.25">
      <c r="AA586545" s="34"/>
      <c r="AB586545" s="199" t="s">
        <v>1495</v>
      </c>
      <c r="AC586545" s="34"/>
      <c r="AD586545" s="34"/>
      <c r="AE586545" s="34"/>
      <c r="AF586545" s="34"/>
      <c r="AG586545" s="199" t="s">
        <v>1496</v>
      </c>
      <c r="AH586545" s="34"/>
      <c r="AI586545" s="34"/>
      <c r="AJ586545" s="34"/>
      <c r="AK586545" s="34"/>
      <c r="AL586545" s="34"/>
      <c r="AM586545" s="34"/>
      <c r="AN586545" s="34"/>
      <c r="AO586545" s="199" t="s">
        <v>1497</v>
      </c>
      <c r="AP586545" s="34"/>
      <c r="AQ586545" s="34"/>
      <c r="AR586545" s="34"/>
      <c r="AS586545" s="34"/>
      <c r="AT586545" s="34"/>
      <c r="AU586545" s="34"/>
      <c r="AV586545" s="34"/>
      <c r="AW586545" s="34"/>
      <c r="AX586545" s="34"/>
      <c r="AY586545" s="34"/>
      <c r="AZ586545" s="34"/>
      <c r="BA586545" s="34"/>
      <c r="BB586545" s="34"/>
      <c r="BC586545" s="34"/>
      <c r="BD586545" s="34"/>
      <c r="BE586545" s="34"/>
      <c r="BF586545" s="34"/>
      <c r="BG586545" s="34"/>
    </row>
    <row r="586546" spans="27:59" ht="10.5" customHeight="1" x14ac:dyDescent="0.25">
      <c r="AA586546" s="34"/>
      <c r="AB586546" s="199" t="s">
        <v>1498</v>
      </c>
      <c r="AC586546" s="34"/>
      <c r="AD586546" s="34"/>
      <c r="AE586546" s="34"/>
      <c r="AF586546" s="34"/>
      <c r="AG586546" s="199" t="s">
        <v>1499</v>
      </c>
      <c r="AH586546" s="34"/>
      <c r="AI586546" s="34"/>
      <c r="AJ586546" s="34"/>
      <c r="AK586546" s="34"/>
      <c r="AL586546" s="34"/>
      <c r="AM586546" s="34"/>
      <c r="AN586546" s="34"/>
      <c r="AO586546" s="199" t="s">
        <v>1500</v>
      </c>
      <c r="AP586546" s="34"/>
      <c r="AQ586546" s="34"/>
      <c r="AR586546" s="34"/>
      <c r="AS586546" s="34"/>
      <c r="AT586546" s="34"/>
      <c r="AU586546" s="34"/>
      <c r="AV586546" s="34"/>
      <c r="AW586546" s="34"/>
      <c r="AX586546" s="34"/>
      <c r="AY586546" s="34"/>
      <c r="AZ586546" s="34"/>
      <c r="BA586546" s="34"/>
      <c r="BB586546" s="34"/>
      <c r="BC586546" s="34"/>
      <c r="BD586546" s="34"/>
      <c r="BE586546" s="34"/>
      <c r="BF586546" s="34"/>
      <c r="BG586546" s="34"/>
    </row>
    <row r="586547" spans="27:59" ht="10.5" customHeight="1" x14ac:dyDescent="0.25">
      <c r="AA586547" s="34"/>
      <c r="AB586547" s="199" t="s">
        <v>1501</v>
      </c>
      <c r="AC586547" s="34"/>
      <c r="AD586547" s="34"/>
      <c r="AE586547" s="34"/>
      <c r="AF586547" s="34"/>
      <c r="AG586547" s="199" t="s">
        <v>1502</v>
      </c>
      <c r="AH586547" s="34"/>
      <c r="AI586547" s="34"/>
      <c r="AJ586547" s="34"/>
      <c r="AK586547" s="34"/>
      <c r="AL586547" s="34"/>
      <c r="AM586547" s="34"/>
      <c r="AN586547" s="34"/>
      <c r="AO586547" s="199" t="s">
        <v>1503</v>
      </c>
      <c r="AP586547" s="34"/>
      <c r="AQ586547" s="34"/>
      <c r="AR586547" s="34"/>
      <c r="AS586547" s="34"/>
      <c r="AT586547" s="34"/>
      <c r="AU586547" s="34"/>
      <c r="AV586547" s="34"/>
      <c r="AW586547" s="34"/>
      <c r="AX586547" s="34"/>
      <c r="AY586547" s="34"/>
      <c r="AZ586547" s="34"/>
      <c r="BA586547" s="34"/>
      <c r="BB586547" s="34"/>
      <c r="BC586547" s="34"/>
      <c r="BD586547" s="34"/>
      <c r="BE586547" s="34"/>
      <c r="BF586547" s="34"/>
      <c r="BG586547" s="34"/>
    </row>
    <row r="586548" spans="27:59" ht="10.5" customHeight="1" x14ac:dyDescent="0.25">
      <c r="AA586548" s="34"/>
      <c r="AB586548" s="199" t="s">
        <v>1504</v>
      </c>
      <c r="AC586548" s="34"/>
      <c r="AD586548" s="34"/>
      <c r="AE586548" s="34"/>
      <c r="AF586548" s="34"/>
      <c r="AG586548" s="199" t="s">
        <v>1505</v>
      </c>
      <c r="AH586548" s="34"/>
      <c r="AI586548" s="34"/>
      <c r="AJ586548" s="34"/>
      <c r="AK586548" s="34"/>
      <c r="AL586548" s="34"/>
      <c r="AM586548" s="34"/>
      <c r="AN586548" s="34"/>
      <c r="AO586548" s="199" t="s">
        <v>1506</v>
      </c>
      <c r="AP586548" s="34"/>
      <c r="AQ586548" s="34"/>
      <c r="AR586548" s="34"/>
      <c r="AS586548" s="34"/>
      <c r="AT586548" s="34"/>
      <c r="AU586548" s="34"/>
      <c r="AV586548" s="34"/>
      <c r="AW586548" s="34"/>
      <c r="AX586548" s="34"/>
      <c r="AY586548" s="34"/>
      <c r="AZ586548" s="34"/>
      <c r="BA586548" s="34"/>
      <c r="BB586548" s="34"/>
      <c r="BC586548" s="34"/>
      <c r="BD586548" s="34"/>
      <c r="BE586548" s="34"/>
      <c r="BF586548" s="34"/>
      <c r="BG586548" s="34"/>
    </row>
    <row r="586549" spans="27:59" ht="10.5" customHeight="1" x14ac:dyDescent="0.25">
      <c r="AA586549" s="34"/>
      <c r="AB586549" s="199" t="s">
        <v>1215</v>
      </c>
      <c r="AC586549" s="34"/>
      <c r="AD586549" s="34"/>
      <c r="AE586549" s="34"/>
      <c r="AF586549" s="34"/>
      <c r="AG586549" s="199" t="s">
        <v>1507</v>
      </c>
      <c r="AH586549" s="34"/>
      <c r="AI586549" s="34"/>
      <c r="AJ586549" s="34"/>
      <c r="AK586549" s="34"/>
      <c r="AL586549" s="34"/>
      <c r="AM586549" s="34"/>
      <c r="AN586549" s="34"/>
      <c r="AO586549" s="199" t="s">
        <v>1508</v>
      </c>
      <c r="AP586549" s="34"/>
      <c r="AQ586549" s="34"/>
      <c r="AR586549" s="34"/>
      <c r="AS586549" s="34"/>
      <c r="AT586549" s="34"/>
      <c r="AU586549" s="34"/>
      <c r="AV586549" s="34"/>
      <c r="AW586549" s="34"/>
      <c r="AX586549" s="34"/>
      <c r="AY586549" s="34"/>
      <c r="AZ586549" s="34"/>
      <c r="BA586549" s="34"/>
      <c r="BB586549" s="34"/>
      <c r="BC586549" s="34"/>
      <c r="BD586549" s="34"/>
      <c r="BE586549" s="34"/>
      <c r="BF586549" s="34"/>
      <c r="BG586549" s="34"/>
    </row>
    <row r="586550" spans="27:59" ht="10.5" customHeight="1" x14ac:dyDescent="0.25">
      <c r="AA586550" s="34"/>
      <c r="AB586550" s="199" t="s">
        <v>1509</v>
      </c>
      <c r="AC586550" s="34"/>
      <c r="AD586550" s="34"/>
      <c r="AE586550" s="34"/>
      <c r="AF586550" s="34"/>
      <c r="AG586550" s="199" t="s">
        <v>1510</v>
      </c>
      <c r="AH586550" s="34"/>
      <c r="AI586550" s="34"/>
      <c r="AJ586550" s="34"/>
      <c r="AK586550" s="34"/>
      <c r="AL586550" s="34"/>
      <c r="AM586550" s="34"/>
      <c r="AN586550" s="34"/>
      <c r="AO586550" s="199" t="s">
        <v>1511</v>
      </c>
      <c r="AP586550" s="34"/>
      <c r="AQ586550" s="34"/>
      <c r="AR586550" s="34"/>
      <c r="AS586550" s="34"/>
      <c r="AT586550" s="34"/>
      <c r="AU586550" s="34"/>
      <c r="AV586550" s="34"/>
      <c r="AW586550" s="34"/>
      <c r="AX586550" s="34"/>
      <c r="AY586550" s="34"/>
      <c r="AZ586550" s="34"/>
      <c r="BA586550" s="34"/>
      <c r="BB586550" s="34"/>
      <c r="BC586550" s="34"/>
      <c r="BD586550" s="34"/>
      <c r="BE586550" s="34"/>
      <c r="BF586550" s="34"/>
      <c r="BG586550" s="34"/>
    </row>
    <row r="586551" spans="27:59" ht="10.5" customHeight="1" x14ac:dyDescent="0.25">
      <c r="AA586551" s="34"/>
      <c r="AB586551" s="199" t="s">
        <v>1512</v>
      </c>
      <c r="AC586551" s="34"/>
      <c r="AD586551" s="34"/>
      <c r="AE586551" s="34"/>
      <c r="AF586551" s="34"/>
      <c r="AG586551" s="199" t="s">
        <v>1513</v>
      </c>
      <c r="AH586551" s="34"/>
      <c r="AI586551" s="34"/>
      <c r="AJ586551" s="34"/>
      <c r="AK586551" s="34"/>
      <c r="AL586551" s="34"/>
      <c r="AM586551" s="34"/>
      <c r="AN586551" s="34"/>
      <c r="AO586551" s="199" t="s">
        <v>1514</v>
      </c>
      <c r="AP586551" s="34"/>
      <c r="AQ586551" s="34"/>
      <c r="AR586551" s="34"/>
      <c r="AS586551" s="34"/>
      <c r="AT586551" s="34"/>
      <c r="AU586551" s="34"/>
      <c r="AV586551" s="34"/>
      <c r="AW586551" s="34"/>
      <c r="AX586551" s="34"/>
      <c r="AY586551" s="34"/>
      <c r="AZ586551" s="34"/>
      <c r="BA586551" s="34"/>
      <c r="BB586551" s="34"/>
      <c r="BC586551" s="34"/>
      <c r="BD586551" s="34"/>
      <c r="BE586551" s="34"/>
      <c r="BF586551" s="34"/>
      <c r="BG586551" s="34"/>
    </row>
    <row r="586552" spans="27:59" ht="10.5" customHeight="1" x14ac:dyDescent="0.25">
      <c r="AA586552" s="34"/>
      <c r="AB586552" s="199" t="s">
        <v>1515</v>
      </c>
      <c r="AC586552" s="34"/>
      <c r="AD586552" s="34"/>
      <c r="AE586552" s="34"/>
      <c r="AF586552" s="34"/>
      <c r="AG586552" s="199" t="s">
        <v>1516</v>
      </c>
      <c r="AH586552" s="34"/>
      <c r="AI586552" s="34"/>
      <c r="AJ586552" s="34"/>
      <c r="AK586552" s="34"/>
      <c r="AL586552" s="34"/>
      <c r="AM586552" s="34"/>
      <c r="AN586552" s="34"/>
      <c r="AO586552" s="199" t="s">
        <v>1517</v>
      </c>
      <c r="AP586552" s="34"/>
      <c r="AQ586552" s="34"/>
      <c r="AR586552" s="34"/>
      <c r="AS586552" s="34"/>
      <c r="AT586552" s="34"/>
      <c r="AU586552" s="34"/>
      <c r="AV586552" s="34"/>
      <c r="AW586552" s="34"/>
      <c r="AX586552" s="34"/>
      <c r="AY586552" s="34"/>
      <c r="AZ586552" s="34"/>
      <c r="BA586552" s="34"/>
      <c r="BB586552" s="34"/>
      <c r="BC586552" s="34"/>
      <c r="BD586552" s="34"/>
      <c r="BE586552" s="34"/>
      <c r="BF586552" s="34"/>
      <c r="BG586552" s="34"/>
    </row>
    <row r="586553" spans="27:59" ht="10.5" customHeight="1" x14ac:dyDescent="0.25">
      <c r="AA586553" s="34"/>
      <c r="AB586553" s="199" t="s">
        <v>1518</v>
      </c>
      <c r="AC586553" s="34"/>
      <c r="AD586553" s="34"/>
      <c r="AE586553" s="34"/>
      <c r="AF586553" s="34"/>
      <c r="AG586553" s="199" t="s">
        <v>1519</v>
      </c>
      <c r="AH586553" s="34"/>
      <c r="AI586553" s="34"/>
      <c r="AJ586553" s="34"/>
      <c r="AK586553" s="34"/>
      <c r="AL586553" s="34"/>
      <c r="AM586553" s="34"/>
      <c r="AN586553" s="34"/>
      <c r="AO586553" s="34"/>
      <c r="AP586553" s="34"/>
      <c r="AQ586553" s="34"/>
      <c r="AR586553" s="34"/>
      <c r="AS586553" s="34"/>
      <c r="AT586553" s="34"/>
      <c r="AU586553" s="34"/>
      <c r="AV586553" s="34"/>
      <c r="AW586553" s="34"/>
      <c r="AX586553" s="34"/>
      <c r="AY586553" s="34"/>
      <c r="AZ586553" s="34"/>
      <c r="BA586553" s="34"/>
      <c r="BB586553" s="34"/>
      <c r="BC586553" s="34"/>
      <c r="BD586553" s="34"/>
      <c r="BE586553" s="34"/>
      <c r="BF586553" s="34"/>
      <c r="BG586553" s="34"/>
    </row>
    <row r="586554" spans="27:59" ht="10.5" customHeight="1" x14ac:dyDescent="0.25">
      <c r="AA586554" s="34"/>
      <c r="AB586554" s="199" t="s">
        <v>901</v>
      </c>
      <c r="AC586554" s="34"/>
      <c r="AD586554" s="34"/>
      <c r="AE586554" s="34"/>
      <c r="AF586554" s="34"/>
      <c r="AG586554" s="199" t="s">
        <v>1520</v>
      </c>
      <c r="AH586554" s="34"/>
      <c r="AI586554" s="34"/>
      <c r="AJ586554" s="34"/>
      <c r="AK586554" s="34"/>
      <c r="AL586554" s="34"/>
      <c r="AM586554" s="34"/>
      <c r="AN586554" s="34"/>
      <c r="AO586554" s="34"/>
      <c r="AP586554" s="34"/>
      <c r="AQ586554" s="34"/>
      <c r="AR586554" s="34"/>
      <c r="AS586554" s="34"/>
      <c r="AT586554" s="34"/>
      <c r="AU586554" s="34"/>
      <c r="AV586554" s="34"/>
      <c r="AW586554" s="34"/>
      <c r="AX586554" s="34"/>
      <c r="AY586554" s="34"/>
      <c r="AZ586554" s="34"/>
      <c r="BA586554" s="34"/>
      <c r="BB586554" s="34"/>
      <c r="BC586554" s="34"/>
      <c r="BD586554" s="34"/>
      <c r="BE586554" s="34"/>
      <c r="BF586554" s="34"/>
      <c r="BG586554" s="34"/>
    </row>
    <row r="586555" spans="27:59" ht="10.5" customHeight="1" x14ac:dyDescent="0.25">
      <c r="AA586555" s="34"/>
      <c r="AB586555" s="199" t="s">
        <v>1521</v>
      </c>
      <c r="AC586555" s="34"/>
      <c r="AD586555" s="34"/>
      <c r="AE586555" s="34"/>
      <c r="AF586555" s="34"/>
      <c r="AG586555" s="199" t="s">
        <v>1522</v>
      </c>
      <c r="AH586555" s="34"/>
      <c r="AI586555" s="34"/>
      <c r="AJ586555" s="34"/>
      <c r="AK586555" s="34"/>
      <c r="AL586555" s="34"/>
      <c r="AM586555" s="34"/>
      <c r="AN586555" s="34"/>
      <c r="AO586555" s="34"/>
      <c r="AP586555" s="34"/>
      <c r="AQ586555" s="34"/>
      <c r="AR586555" s="34"/>
      <c r="AS586555" s="34"/>
      <c r="AT586555" s="34"/>
      <c r="AU586555" s="34"/>
      <c r="AV586555" s="34"/>
      <c r="AW586555" s="34"/>
      <c r="AX586555" s="34"/>
      <c r="AY586555" s="34"/>
      <c r="AZ586555" s="34"/>
      <c r="BA586555" s="34"/>
      <c r="BB586555" s="34"/>
      <c r="BC586555" s="34"/>
      <c r="BD586555" s="34"/>
      <c r="BE586555" s="34"/>
      <c r="BF586555" s="34"/>
      <c r="BG586555" s="34"/>
    </row>
    <row r="586556" spans="27:59" ht="10.5" customHeight="1" x14ac:dyDescent="0.25">
      <c r="AA586556" s="34"/>
      <c r="AB586556" s="199" t="s">
        <v>1357</v>
      </c>
      <c r="AC586556" s="34"/>
      <c r="AD586556" s="34"/>
      <c r="AE586556" s="34"/>
      <c r="AF586556" s="34"/>
      <c r="AG586556" s="199" t="s">
        <v>1523</v>
      </c>
      <c r="AH586556" s="34"/>
      <c r="AI586556" s="34"/>
      <c r="AJ586556" s="34"/>
      <c r="AK586556" s="34"/>
      <c r="AL586556" s="34"/>
      <c r="AM586556" s="34"/>
      <c r="AN586556" s="34"/>
      <c r="AO586556" s="34"/>
      <c r="AP586556" s="34"/>
      <c r="AQ586556" s="34"/>
      <c r="AR586556" s="34"/>
      <c r="AS586556" s="34"/>
      <c r="AT586556" s="34"/>
      <c r="AU586556" s="34"/>
      <c r="AV586556" s="34"/>
      <c r="AW586556" s="34"/>
      <c r="AX586556" s="34"/>
      <c r="AY586556" s="34"/>
      <c r="AZ586556" s="34"/>
      <c r="BA586556" s="34"/>
      <c r="BB586556" s="34"/>
      <c r="BC586556" s="34"/>
      <c r="BD586556" s="34"/>
      <c r="BE586556" s="34"/>
      <c r="BF586556" s="34"/>
      <c r="BG586556" s="34"/>
    </row>
    <row r="586557" spans="27:59" ht="10.5" customHeight="1" x14ac:dyDescent="0.25">
      <c r="AA586557" s="34"/>
      <c r="AB586557" s="199" t="s">
        <v>1524</v>
      </c>
      <c r="AC586557" s="34"/>
      <c r="AD586557" s="34"/>
      <c r="AE586557" s="34"/>
      <c r="AF586557" s="34"/>
      <c r="AG586557" s="199" t="s">
        <v>1525</v>
      </c>
      <c r="AH586557" s="34"/>
      <c r="AI586557" s="34"/>
      <c r="AJ586557" s="34"/>
      <c r="AK586557" s="34"/>
      <c r="AL586557" s="34"/>
      <c r="AM586557" s="34"/>
      <c r="AN586557" s="34"/>
      <c r="AO586557" s="34"/>
      <c r="AP586557" s="34"/>
      <c r="AQ586557" s="34"/>
      <c r="AR586557" s="34"/>
      <c r="AS586557" s="34"/>
      <c r="AT586557" s="34"/>
      <c r="AU586557" s="34"/>
      <c r="AV586557" s="34"/>
      <c r="AW586557" s="34"/>
      <c r="AX586557" s="34"/>
      <c r="AY586557" s="34"/>
      <c r="AZ586557" s="34"/>
      <c r="BA586557" s="34"/>
      <c r="BB586557" s="34"/>
      <c r="BC586557" s="34"/>
      <c r="BD586557" s="34"/>
      <c r="BE586557" s="34"/>
      <c r="BF586557" s="34"/>
      <c r="BG586557" s="34"/>
    </row>
    <row r="586558" spans="27:59" ht="10.5" customHeight="1" x14ac:dyDescent="0.25">
      <c r="AA586558" s="34"/>
      <c r="AB586558" s="199" t="s">
        <v>1526</v>
      </c>
      <c r="AC586558" s="34"/>
      <c r="AD586558" s="34"/>
      <c r="AE586558" s="34"/>
      <c r="AF586558" s="34"/>
      <c r="AG586558" s="199" t="s">
        <v>1527</v>
      </c>
      <c r="AH586558" s="34"/>
      <c r="AI586558" s="34"/>
      <c r="AJ586558" s="34"/>
      <c r="AK586558" s="34"/>
      <c r="AL586558" s="34"/>
      <c r="AM586558" s="34"/>
      <c r="AN586558" s="34"/>
      <c r="AO586558" s="34"/>
      <c r="AP586558" s="34"/>
      <c r="AQ586558" s="34"/>
      <c r="AR586558" s="34"/>
      <c r="AS586558" s="34"/>
      <c r="AT586558" s="34"/>
      <c r="AU586558" s="34"/>
      <c r="AV586558" s="34"/>
      <c r="AW586558" s="34"/>
      <c r="AX586558" s="34"/>
      <c r="AY586558" s="34"/>
      <c r="AZ586558" s="34"/>
      <c r="BA586558" s="34"/>
      <c r="BB586558" s="34"/>
      <c r="BC586558" s="34"/>
      <c r="BD586558" s="34"/>
      <c r="BE586558" s="34"/>
      <c r="BF586558" s="34"/>
      <c r="BG586558" s="34"/>
    </row>
    <row r="586559" spans="27:59" ht="10.5" customHeight="1" x14ac:dyDescent="0.25">
      <c r="AA586559" s="34"/>
      <c r="AB586559" s="199" t="s">
        <v>1528</v>
      </c>
      <c r="AC586559" s="34"/>
      <c r="AD586559" s="34"/>
      <c r="AE586559" s="34"/>
      <c r="AF586559" s="34"/>
      <c r="AG586559" s="199" t="s">
        <v>1529</v>
      </c>
      <c r="AH586559" s="34"/>
      <c r="AI586559" s="34"/>
      <c r="AJ586559" s="34"/>
      <c r="AK586559" s="34"/>
      <c r="AL586559" s="34"/>
      <c r="AM586559" s="34"/>
      <c r="AN586559" s="34"/>
      <c r="AO586559" s="34"/>
      <c r="AP586559" s="34"/>
      <c r="AQ586559" s="34"/>
      <c r="AR586559" s="34"/>
      <c r="AS586559" s="34"/>
      <c r="AT586559" s="34"/>
      <c r="AU586559" s="34"/>
      <c r="AV586559" s="34"/>
      <c r="AW586559" s="34"/>
      <c r="AX586559" s="34"/>
      <c r="AY586559" s="34"/>
      <c r="AZ586559" s="34"/>
      <c r="BA586559" s="34"/>
      <c r="BB586559" s="34"/>
      <c r="BC586559" s="34"/>
      <c r="BD586559" s="34"/>
      <c r="BE586559" s="34"/>
      <c r="BF586559" s="34"/>
      <c r="BG586559" s="34"/>
    </row>
    <row r="586560" spans="27:59" ht="10.5" customHeight="1" x14ac:dyDescent="0.25">
      <c r="AA586560" s="34"/>
      <c r="AB586560" s="199" t="s">
        <v>1530</v>
      </c>
      <c r="AC586560" s="34"/>
      <c r="AD586560" s="34"/>
      <c r="AE586560" s="34"/>
      <c r="AF586560" s="34"/>
      <c r="AG586560" s="34"/>
      <c r="AH586560" s="34"/>
      <c r="AI586560" s="34"/>
      <c r="AJ586560" s="34"/>
      <c r="AK586560" s="34"/>
      <c r="AL586560" s="34"/>
      <c r="AM586560" s="34"/>
      <c r="AN586560" s="34"/>
      <c r="AO586560" s="34"/>
      <c r="AP586560" s="34"/>
      <c r="AQ586560" s="34"/>
      <c r="AR586560" s="34"/>
      <c r="AS586560" s="34"/>
      <c r="AT586560" s="34"/>
      <c r="AU586560" s="34"/>
      <c r="AV586560" s="34"/>
      <c r="AW586560" s="34"/>
      <c r="AX586560" s="34"/>
      <c r="AY586560" s="34"/>
      <c r="AZ586560" s="34"/>
      <c r="BA586560" s="34"/>
      <c r="BB586560" s="34"/>
      <c r="BC586560" s="34"/>
      <c r="BD586560" s="34"/>
      <c r="BE586560" s="34"/>
      <c r="BF586560" s="34"/>
      <c r="BG586560" s="34"/>
    </row>
    <row r="586561" spans="27:59" ht="10.5" customHeight="1" x14ac:dyDescent="0.25">
      <c r="AA586561" s="34"/>
      <c r="AB586561" s="199" t="s">
        <v>1531</v>
      </c>
      <c r="AC586561" s="34"/>
      <c r="AD586561" s="34"/>
      <c r="AE586561" s="34"/>
      <c r="AF586561" s="34"/>
      <c r="AG586561" s="34"/>
      <c r="AH586561" s="34"/>
      <c r="AI586561" s="34"/>
      <c r="AJ586561" s="34"/>
      <c r="AK586561" s="34"/>
      <c r="AL586561" s="34"/>
      <c r="AM586561" s="34"/>
      <c r="AN586561" s="34"/>
      <c r="AO586561" s="34"/>
      <c r="AP586561" s="34"/>
      <c r="AQ586561" s="34"/>
      <c r="AR586561" s="34"/>
      <c r="AS586561" s="34"/>
      <c r="AT586561" s="34"/>
      <c r="AU586561" s="34"/>
      <c r="AV586561" s="34"/>
      <c r="AW586561" s="34"/>
      <c r="AX586561" s="34"/>
      <c r="AY586561" s="34"/>
      <c r="AZ586561" s="34"/>
      <c r="BA586561" s="34"/>
      <c r="BB586561" s="34"/>
      <c r="BC586561" s="34"/>
      <c r="BD586561" s="34"/>
      <c r="BE586561" s="34"/>
      <c r="BF586561" s="34"/>
      <c r="BG586561" s="34"/>
    </row>
    <row r="586562" spans="27:59" ht="10.5" customHeight="1" x14ac:dyDescent="0.25">
      <c r="AA586562" s="34"/>
      <c r="AB586562" s="199" t="s">
        <v>1532</v>
      </c>
      <c r="AC586562" s="34"/>
      <c r="AD586562" s="34"/>
      <c r="AE586562" s="34"/>
      <c r="AF586562" s="34"/>
      <c r="AG586562" s="34"/>
      <c r="AH586562" s="34"/>
      <c r="AI586562" s="34"/>
      <c r="AJ586562" s="34"/>
      <c r="AK586562" s="34"/>
      <c r="AL586562" s="34"/>
      <c r="AM586562" s="34"/>
      <c r="AN586562" s="34"/>
      <c r="AO586562" s="34"/>
      <c r="AP586562" s="34"/>
      <c r="AQ586562" s="34"/>
      <c r="AR586562" s="34"/>
      <c r="AS586562" s="34"/>
      <c r="AT586562" s="34"/>
      <c r="AU586562" s="34"/>
      <c r="AV586562" s="34"/>
      <c r="AW586562" s="34"/>
      <c r="AX586562" s="34"/>
      <c r="AY586562" s="34"/>
      <c r="AZ586562" s="34"/>
      <c r="BA586562" s="34"/>
      <c r="BB586562" s="34"/>
      <c r="BC586562" s="34"/>
      <c r="BD586562" s="34"/>
      <c r="BE586562" s="34"/>
      <c r="BF586562" s="34"/>
      <c r="BG586562" s="34"/>
    </row>
    <row r="1048367" spans="4:4" ht="10.5" customHeight="1" x14ac:dyDescent="0.25">
      <c r="D1048367" s="17"/>
    </row>
    <row r="1048368" spans="4:4" ht="10.5" customHeight="1" x14ac:dyDescent="0.25">
      <c r="D1048368" s="17"/>
    </row>
    <row r="1048382" spans="4:4" ht="10.5" customHeight="1" x14ac:dyDescent="0.25">
      <c r="D1048382" s="17"/>
    </row>
    <row r="1048383" spans="4:4" ht="10.5" customHeight="1" x14ac:dyDescent="0.25">
      <c r="D1048383" s="17"/>
    </row>
    <row r="1048386" spans="4:4" ht="10.5" customHeight="1" x14ac:dyDescent="0.25">
      <c r="D1048386" s="17"/>
    </row>
    <row r="1048438" spans="21:21" ht="10.5" hidden="1" customHeight="1" x14ac:dyDescent="0.25"/>
    <row r="1048439" spans="21:21" ht="10.5" hidden="1" customHeight="1" x14ac:dyDescent="0.25"/>
    <row r="1048440" spans="21:21" ht="10.5" hidden="1" customHeight="1" x14ac:dyDescent="0.25"/>
    <row r="1048441" spans="21:21" ht="10.5" hidden="1" customHeight="1" x14ac:dyDescent="0.25"/>
    <row r="1048442" spans="21:21" ht="10.5" hidden="1" customHeight="1" x14ac:dyDescent="0.25"/>
    <row r="1048443" spans="21:21" ht="10.5" hidden="1" customHeight="1" x14ac:dyDescent="0.25"/>
    <row r="1048444" spans="21:21" ht="10.5" hidden="1" customHeight="1" x14ac:dyDescent="0.25"/>
    <row r="1048445" spans="21:21" ht="10.5" hidden="1" customHeight="1" x14ac:dyDescent="0.25"/>
    <row r="1048446" spans="21:21" ht="10.5" hidden="1" customHeight="1" x14ac:dyDescent="0.25">
      <c r="U1048446" t="s">
        <v>76</v>
      </c>
    </row>
    <row r="1048447" spans="21:21" ht="10.5" hidden="1" customHeight="1" x14ac:dyDescent="0.25">
      <c r="U1048447" s="33" t="s">
        <v>92</v>
      </c>
    </row>
    <row r="1048448" spans="21:21" ht="10.5" hidden="1" customHeight="1" x14ac:dyDescent="0.25">
      <c r="U1048448" s="33" t="s">
        <v>94</v>
      </c>
    </row>
    <row r="1048449" spans="21:21" ht="10.5" hidden="1" customHeight="1" x14ac:dyDescent="0.25">
      <c r="U1048449" s="35" t="s">
        <v>179</v>
      </c>
    </row>
    <row r="1048450" spans="21:21" ht="10.5" hidden="1" customHeight="1" x14ac:dyDescent="0.25">
      <c r="U1048450" s="35" t="s">
        <v>180</v>
      </c>
    </row>
    <row r="1048451" spans="21:21" ht="10.5" hidden="1" customHeight="1" x14ac:dyDescent="0.25">
      <c r="U1048451" s="35" t="s">
        <v>181</v>
      </c>
    </row>
    <row r="1048452" spans="21:21" ht="10.5" hidden="1" customHeight="1" x14ac:dyDescent="0.25">
      <c r="U1048452" s="35" t="s">
        <v>182</v>
      </c>
    </row>
    <row r="1048453" spans="21:21" ht="10.5" hidden="1" customHeight="1" x14ac:dyDescent="0.25">
      <c r="U1048453" s="35" t="s">
        <v>183</v>
      </c>
    </row>
    <row r="1048454" spans="21:21" ht="10.5" hidden="1" customHeight="1" x14ac:dyDescent="0.25">
      <c r="U1048454" s="35" t="s">
        <v>184</v>
      </c>
    </row>
    <row r="1048455" spans="21:21" ht="10.5" hidden="1" customHeight="1" x14ac:dyDescent="0.25">
      <c r="U1048455" s="35" t="s">
        <v>185</v>
      </c>
    </row>
    <row r="1048456" spans="21:21" ht="10.5" hidden="1" customHeight="1" x14ac:dyDescent="0.25">
      <c r="U1048456" s="35" t="s">
        <v>186</v>
      </c>
    </row>
    <row r="1048457" spans="21:21" ht="10.5" hidden="1" customHeight="1" x14ac:dyDescent="0.25">
      <c r="U1048457" s="35" t="s">
        <v>187</v>
      </c>
    </row>
    <row r="1048458" spans="21:21" ht="10.5" hidden="1" customHeight="1" x14ac:dyDescent="0.25">
      <c r="U1048458" s="35" t="s">
        <v>188</v>
      </c>
    </row>
    <row r="1048459" spans="21:21" ht="10.5" hidden="1" customHeight="1" x14ac:dyDescent="0.25">
      <c r="U1048459" s="35" t="s">
        <v>189</v>
      </c>
    </row>
    <row r="1048460" spans="21:21" ht="10.5" hidden="1" customHeight="1" x14ac:dyDescent="0.25">
      <c r="U1048460" s="35" t="s">
        <v>190</v>
      </c>
    </row>
    <row r="1048461" spans="21:21" ht="10.5" hidden="1" customHeight="1" x14ac:dyDescent="0.25">
      <c r="U1048461" s="35" t="s">
        <v>191</v>
      </c>
    </row>
    <row r="1048462" spans="21:21" ht="10.5" hidden="1" customHeight="1" x14ac:dyDescent="0.25">
      <c r="U1048462" s="35" t="s">
        <v>192</v>
      </c>
    </row>
    <row r="1048463" spans="21:21" ht="10.5" hidden="1" customHeight="1" x14ac:dyDescent="0.25">
      <c r="U1048463" s="35" t="s">
        <v>193</v>
      </c>
    </row>
    <row r="1048464" spans="21:21" ht="10.5" hidden="1" customHeight="1" x14ac:dyDescent="0.25">
      <c r="U1048464" s="35" t="s">
        <v>194</v>
      </c>
    </row>
    <row r="1048465" spans="19:21" ht="10.5" hidden="1" customHeight="1" x14ac:dyDescent="0.25">
      <c r="U1048465" s="35" t="s">
        <v>195</v>
      </c>
    </row>
    <row r="1048466" spans="19:21" ht="10.5" hidden="1" customHeight="1" x14ac:dyDescent="0.25">
      <c r="U1048466" s="35" t="s">
        <v>196</v>
      </c>
    </row>
    <row r="1048467" spans="19:21" ht="10.5" hidden="1" customHeight="1" x14ac:dyDescent="0.25">
      <c r="U1048467" s="35" t="s">
        <v>197</v>
      </c>
    </row>
    <row r="1048468" spans="19:21" ht="10.5" hidden="1" customHeight="1" x14ac:dyDescent="0.25">
      <c r="U1048468" s="35" t="s">
        <v>198</v>
      </c>
    </row>
    <row r="1048469" spans="19:21" ht="10.5" hidden="1" customHeight="1" x14ac:dyDescent="0.25">
      <c r="U1048469" s="35" t="s">
        <v>199</v>
      </c>
    </row>
    <row r="1048470" spans="19:21" ht="10.5" hidden="1" customHeight="1" x14ac:dyDescent="0.25">
      <c r="U1048470" s="35" t="s">
        <v>200</v>
      </c>
    </row>
    <row r="1048471" spans="19:21" ht="10.5" hidden="1" customHeight="1" x14ac:dyDescent="0.25">
      <c r="U1048471" s="35" t="s">
        <v>201</v>
      </c>
    </row>
    <row r="1048472" spans="19:21" ht="10.5" hidden="1" customHeight="1" x14ac:dyDescent="0.25">
      <c r="U1048472" s="35" t="s">
        <v>202</v>
      </c>
    </row>
    <row r="1048473" spans="19:21" ht="10.5" hidden="1" customHeight="1" x14ac:dyDescent="0.25">
      <c r="U1048473" s="35" t="s">
        <v>203</v>
      </c>
    </row>
    <row r="1048474" spans="19:21" ht="10.5" hidden="1" customHeight="1" x14ac:dyDescent="0.25">
      <c r="U1048474" s="35" t="s">
        <v>204</v>
      </c>
    </row>
    <row r="1048475" spans="19:21" ht="10.5" hidden="1" customHeight="1" x14ac:dyDescent="0.25">
      <c r="U1048475" s="35" t="s">
        <v>205</v>
      </c>
    </row>
    <row r="1048476" spans="19:21" ht="10.5" hidden="1" customHeight="1" x14ac:dyDescent="0.25">
      <c r="U1048476" s="35" t="s">
        <v>206</v>
      </c>
    </row>
    <row r="1048477" spans="19:21" ht="10.5" hidden="1" customHeight="1" x14ac:dyDescent="0.25">
      <c r="U1048477" s="35" t="s">
        <v>207</v>
      </c>
    </row>
    <row r="1048478" spans="19:21" ht="10.5" hidden="1" customHeight="1" x14ac:dyDescent="0.25">
      <c r="U1048478" s="35" t="s">
        <v>208</v>
      </c>
    </row>
    <row r="1048479" spans="19:21" ht="10.5" hidden="1" customHeight="1" x14ac:dyDescent="0.25">
      <c r="S1048479" s="34"/>
      <c r="U1048479" s="35" t="s">
        <v>209</v>
      </c>
    </row>
    <row r="1048480" spans="19:21" ht="10.5" hidden="1" customHeight="1" x14ac:dyDescent="0.25">
      <c r="U1048480" s="35" t="s">
        <v>210</v>
      </c>
    </row>
    <row r="1048481" spans="21:21" ht="10.5" hidden="1" customHeight="1" x14ac:dyDescent="0.25">
      <c r="U1048481" s="35" t="s">
        <v>211</v>
      </c>
    </row>
    <row r="1048482" spans="21:21" ht="10.5" hidden="1" customHeight="1" x14ac:dyDescent="0.25">
      <c r="U1048482" s="35" t="s">
        <v>212</v>
      </c>
    </row>
    <row r="1048483" spans="21:21" ht="10.5" hidden="1" customHeight="1" x14ac:dyDescent="0.25">
      <c r="U1048483" s="35" t="s">
        <v>213</v>
      </c>
    </row>
    <row r="1048484" spans="21:21" ht="10.5" hidden="1" customHeight="1" x14ac:dyDescent="0.25">
      <c r="U1048484" s="35" t="s">
        <v>214</v>
      </c>
    </row>
    <row r="1048485" spans="21:21" ht="10.5" hidden="1" customHeight="1" x14ac:dyDescent="0.25">
      <c r="U1048485" s="35" t="s">
        <v>215</v>
      </c>
    </row>
    <row r="1048486" spans="21:21" ht="10.5" hidden="1" customHeight="1" x14ac:dyDescent="0.25">
      <c r="U1048486" s="35" t="s">
        <v>216</v>
      </c>
    </row>
    <row r="1048487" spans="21:21" ht="10.5" hidden="1" customHeight="1" x14ac:dyDescent="0.25">
      <c r="U1048487" s="35" t="s">
        <v>217</v>
      </c>
    </row>
    <row r="1048488" spans="21:21" ht="10.5" hidden="1" customHeight="1" x14ac:dyDescent="0.25">
      <c r="U1048488" s="35" t="s">
        <v>218</v>
      </c>
    </row>
    <row r="1048489" spans="21:21" ht="10.5" hidden="1" customHeight="1" x14ac:dyDescent="0.25">
      <c r="U1048489" s="35" t="s">
        <v>219</v>
      </c>
    </row>
    <row r="1048490" spans="21:21" ht="10.5" hidden="1" customHeight="1" x14ac:dyDescent="0.25">
      <c r="U1048490" s="35" t="s">
        <v>220</v>
      </c>
    </row>
    <row r="1048491" spans="21:21" ht="10.5" hidden="1" customHeight="1" x14ac:dyDescent="0.25">
      <c r="U1048491" s="35" t="s">
        <v>221</v>
      </c>
    </row>
    <row r="1048492" spans="21:21" ht="10.5" hidden="1" customHeight="1" x14ac:dyDescent="0.25">
      <c r="U1048492" s="35" t="s">
        <v>222</v>
      </c>
    </row>
    <row r="1048493" spans="21:21" ht="10.5" hidden="1" customHeight="1" x14ac:dyDescent="0.25">
      <c r="U1048493" s="35" t="s">
        <v>223</v>
      </c>
    </row>
    <row r="1048494" spans="21:21" ht="8.25" hidden="1" customHeight="1" x14ac:dyDescent="0.25">
      <c r="U1048494" s="35" t="s">
        <v>224</v>
      </c>
    </row>
    <row r="1048495" spans="21:21" ht="10.5" hidden="1" customHeight="1" x14ac:dyDescent="0.25">
      <c r="U1048495" s="35" t="s">
        <v>225</v>
      </c>
    </row>
    <row r="1048496" spans="21:21" ht="10.5" hidden="1" customHeight="1" x14ac:dyDescent="0.25">
      <c r="U1048496" s="35" t="s">
        <v>226</v>
      </c>
    </row>
    <row r="1048497" spans="2:34" ht="10.5" hidden="1" customHeight="1" x14ac:dyDescent="0.25">
      <c r="U1048497" s="35" t="s">
        <v>227</v>
      </c>
    </row>
    <row r="1048498" spans="2:34" ht="10.5" hidden="1" customHeight="1" x14ac:dyDescent="0.25">
      <c r="U1048498" s="35" t="s">
        <v>228</v>
      </c>
    </row>
    <row r="1048499" spans="2:34" ht="10.5" hidden="1" customHeight="1" x14ac:dyDescent="0.25">
      <c r="E1048499" t="s">
        <v>12</v>
      </c>
      <c r="U1048499" s="36" t="s">
        <v>260</v>
      </c>
    </row>
    <row r="1048500" spans="2:34" ht="10.5" hidden="1" customHeight="1" x14ac:dyDescent="0.25">
      <c r="E1048500" s="34" t="s">
        <v>230</v>
      </c>
      <c r="U1048500" s="36" t="s">
        <v>261</v>
      </c>
    </row>
    <row r="1048501" spans="2:34" ht="10.5" hidden="1" customHeight="1" x14ac:dyDescent="0.25">
      <c r="E1048501" s="34" t="s">
        <v>229</v>
      </c>
      <c r="U1048501" s="36" t="s">
        <v>182</v>
      </c>
    </row>
    <row r="1048502" spans="2:34" ht="10.5" hidden="1" customHeight="1" x14ac:dyDescent="0.25">
      <c r="E1048502" s="34" t="s">
        <v>112</v>
      </c>
      <c r="U1048502" s="36" t="s">
        <v>184</v>
      </c>
    </row>
    <row r="1048503" spans="2:34" ht="10.5" hidden="1" customHeight="1" x14ac:dyDescent="0.25">
      <c r="U1048503" s="36" t="s">
        <v>262</v>
      </c>
    </row>
    <row r="1048504" spans="2:34" ht="10.5" hidden="1" customHeight="1" x14ac:dyDescent="0.25">
      <c r="U1048504" s="36" t="s">
        <v>263</v>
      </c>
    </row>
    <row r="1048505" spans="2:34" ht="10.5" hidden="1" customHeight="1" x14ac:dyDescent="0.25">
      <c r="B1048505" t="s">
        <v>26</v>
      </c>
      <c r="C1048505" t="s">
        <v>27</v>
      </c>
      <c r="D1048505" t="s">
        <v>12</v>
      </c>
      <c r="G1048505" t="s">
        <v>29</v>
      </c>
      <c r="H1048505" t="s">
        <v>2</v>
      </c>
      <c r="J1048505" t="s">
        <v>30</v>
      </c>
      <c r="L1048505" t="s">
        <v>45</v>
      </c>
      <c r="S1048505" t="s">
        <v>74</v>
      </c>
      <c r="T1048505" t="s">
        <v>89</v>
      </c>
      <c r="U1048505" s="36" t="s">
        <v>264</v>
      </c>
      <c r="V1048505" t="s">
        <v>77</v>
      </c>
      <c r="X1048505" t="s">
        <v>438</v>
      </c>
    </row>
    <row r="1048506" spans="2:34" ht="10.5" hidden="1" customHeight="1" x14ac:dyDescent="0.25">
      <c r="B1048506" s="34" t="s">
        <v>27</v>
      </c>
      <c r="C1048506" s="34" t="s">
        <v>77</v>
      </c>
      <c r="D1048506" s="34" t="s">
        <v>78</v>
      </c>
      <c r="G1048506" s="34" t="s">
        <v>38</v>
      </c>
      <c r="H1048506" s="34" t="s">
        <v>31</v>
      </c>
      <c r="J1048506" s="34" t="s">
        <v>34</v>
      </c>
      <c r="L1048506" s="34" t="s">
        <v>46</v>
      </c>
      <c r="M1048506" s="34" t="s">
        <v>58</v>
      </c>
      <c r="N1048506" s="34" t="s">
        <v>48</v>
      </c>
      <c r="R1048506" s="34"/>
      <c r="S1048506" t="s">
        <v>752</v>
      </c>
      <c r="T1048506" s="33" t="s">
        <v>90</v>
      </c>
      <c r="U1048506" s="36" t="s">
        <v>265</v>
      </c>
      <c r="V1048506" s="37" t="s">
        <v>231</v>
      </c>
      <c r="X1048506" t="s">
        <v>414</v>
      </c>
      <c r="Y1048506" s="89" t="s">
        <v>355</v>
      </c>
      <c r="AA1048506" s="94" t="s">
        <v>401</v>
      </c>
      <c r="AB1048506" s="94" t="s">
        <v>414</v>
      </c>
      <c r="AC1048506" s="94" t="s">
        <v>415</v>
      </c>
      <c r="AD1048506" s="94" t="s">
        <v>402</v>
      </c>
      <c r="AE1048506" s="94" t="s">
        <v>403</v>
      </c>
      <c r="AF1048506" t="s">
        <v>508</v>
      </c>
      <c r="AG1048506" s="94"/>
      <c r="AH1048506" s="202"/>
    </row>
    <row r="1048507" spans="2:34" ht="10.5" hidden="1" customHeight="1" x14ac:dyDescent="0.25">
      <c r="B1048507" s="34" t="s">
        <v>12</v>
      </c>
      <c r="D1048507" s="34" t="s">
        <v>79</v>
      </c>
      <c r="G1048507" s="34" t="s">
        <v>39</v>
      </c>
      <c r="H1048507" s="34" t="s">
        <v>32</v>
      </c>
      <c r="J1048507" s="34" t="s">
        <v>4</v>
      </c>
      <c r="M1048507" s="34" t="s">
        <v>59</v>
      </c>
      <c r="N1048507" s="34" t="s">
        <v>49</v>
      </c>
      <c r="S1048507" s="34" t="s">
        <v>97</v>
      </c>
      <c r="T1048507" s="33" t="s">
        <v>91</v>
      </c>
      <c r="U1048507" s="36" t="s">
        <v>266</v>
      </c>
      <c r="V1048507" s="37" t="s">
        <v>232</v>
      </c>
      <c r="X1048507" t="s">
        <v>415</v>
      </c>
      <c r="Y1048507" s="89" t="s">
        <v>356</v>
      </c>
      <c r="AA1048507" s="94" t="s">
        <v>1535</v>
      </c>
      <c r="AB1048507" s="94" t="s">
        <v>1536</v>
      </c>
      <c r="AC1048507" s="94" t="s">
        <v>1536</v>
      </c>
      <c r="AD1048507" s="94" t="s">
        <v>1536</v>
      </c>
      <c r="AE1048507" s="94" t="s">
        <v>1536</v>
      </c>
      <c r="AF1048507" s="94" t="s">
        <v>1536</v>
      </c>
      <c r="AG1048507" s="94"/>
      <c r="AH1048507" s="202"/>
    </row>
    <row r="1048508" spans="2:34" ht="10.5" hidden="1" customHeight="1" x14ac:dyDescent="0.25">
      <c r="D1048508" s="34" t="s">
        <v>80</v>
      </c>
      <c r="G1048508" s="34"/>
      <c r="H1048508" s="34" t="s">
        <v>33</v>
      </c>
      <c r="J1048508" s="34" t="s">
        <v>35</v>
      </c>
      <c r="M1048508" s="34" t="s">
        <v>56</v>
      </c>
      <c r="N1048508" s="34" t="s">
        <v>50</v>
      </c>
      <c r="S1048508" s="34" t="s">
        <v>98</v>
      </c>
      <c r="T1048508" s="33" t="s">
        <v>93</v>
      </c>
      <c r="U1048508" s="36" t="s">
        <v>267</v>
      </c>
      <c r="V1048508" s="37" t="s">
        <v>233</v>
      </c>
      <c r="X1048508" t="s">
        <v>402</v>
      </c>
      <c r="Y1048508" s="90" t="s">
        <v>357</v>
      </c>
      <c r="AA1048508" s="94" t="s">
        <v>1537</v>
      </c>
      <c r="AB1048508" s="94"/>
      <c r="AC1048508" s="94"/>
      <c r="AD1048508" s="94" t="s">
        <v>1537</v>
      </c>
      <c r="AE1048508" s="94" t="s">
        <v>1538</v>
      </c>
      <c r="AF1048508" s="94" t="s">
        <v>1538</v>
      </c>
      <c r="AG1048508" s="94"/>
      <c r="AH1048508" s="202"/>
    </row>
    <row r="1048509" spans="2:34" ht="10.5" hidden="1" customHeight="1" x14ac:dyDescent="0.25">
      <c r="G1048509" s="34"/>
      <c r="H1048509" s="34" t="s">
        <v>3</v>
      </c>
      <c r="J1048509" s="34" t="s">
        <v>317</v>
      </c>
      <c r="M1048509" s="34" t="s">
        <v>57</v>
      </c>
      <c r="N1048509" s="34" t="s">
        <v>51</v>
      </c>
      <c r="S1048509" s="34" t="s">
        <v>99</v>
      </c>
      <c r="T1048509" s="33" t="s">
        <v>95</v>
      </c>
      <c r="U1048509" s="36" t="s">
        <v>268</v>
      </c>
      <c r="V1048509" s="37" t="s">
        <v>234</v>
      </c>
      <c r="X1048509" t="s">
        <v>401</v>
      </c>
      <c r="Y1048509" s="90" t="s">
        <v>358</v>
      </c>
    </row>
    <row r="1048510" spans="2:34" ht="10.5" hidden="1" customHeight="1" x14ac:dyDescent="0.25">
      <c r="G1048510" s="34"/>
      <c r="H1048510" s="34" t="s">
        <v>6</v>
      </c>
      <c r="J1048510" s="34" t="s">
        <v>318</v>
      </c>
      <c r="M1048510" s="34" t="s">
        <v>46</v>
      </c>
      <c r="N1048510" s="34" t="s">
        <v>52</v>
      </c>
      <c r="S1048510" s="34" t="s">
        <v>100</v>
      </c>
      <c r="T1048510" s="33" t="s">
        <v>96</v>
      </c>
      <c r="U1048510" s="36" t="s">
        <v>269</v>
      </c>
      <c r="V1048510" s="37" t="s">
        <v>235</v>
      </c>
      <c r="X1048510" t="s">
        <v>479</v>
      </c>
      <c r="Y1048510" s="90" t="s">
        <v>359</v>
      </c>
    </row>
    <row r="1048511" spans="2:34" ht="10.5" hidden="1" customHeight="1" x14ac:dyDescent="0.25">
      <c r="G1048511" s="34"/>
      <c r="H1048511" s="34" t="s">
        <v>5</v>
      </c>
      <c r="J1048511" s="34" t="s">
        <v>10</v>
      </c>
      <c r="M1048511" s="34"/>
      <c r="N1048511" s="34" t="s">
        <v>53</v>
      </c>
      <c r="S1048511" s="34" t="s">
        <v>101</v>
      </c>
      <c r="T1048511" s="91" t="s">
        <v>125</v>
      </c>
      <c r="U1048511" s="36" t="s">
        <v>189</v>
      </c>
      <c r="V1048511" s="37" t="s">
        <v>448</v>
      </c>
      <c r="X1048511" t="s">
        <v>403</v>
      </c>
      <c r="Y1048511" s="90" t="s">
        <v>360</v>
      </c>
    </row>
    <row r="1048512" spans="2:34" ht="10.5" hidden="1" customHeight="1" x14ac:dyDescent="0.25">
      <c r="G1048512" s="34"/>
      <c r="H1048512" s="34" t="s">
        <v>10</v>
      </c>
      <c r="M1048512" s="34"/>
      <c r="N1048512" s="34" t="s">
        <v>54</v>
      </c>
      <c r="S1048512" s="34" t="s">
        <v>102</v>
      </c>
      <c r="T1048512" s="91" t="s">
        <v>126</v>
      </c>
      <c r="U1048512" s="36" t="s">
        <v>270</v>
      </c>
      <c r="V1048512" s="37" t="s">
        <v>236</v>
      </c>
      <c r="X1048512" t="s">
        <v>1539</v>
      </c>
      <c r="Y1048512" s="89" t="s">
        <v>361</v>
      </c>
    </row>
    <row r="1048513" spans="2:25" ht="10.5" hidden="1" customHeight="1" x14ac:dyDescent="0.25">
      <c r="M1048513" s="34"/>
      <c r="N1048513" s="34" t="s">
        <v>55</v>
      </c>
      <c r="S1048513" s="34" t="s">
        <v>103</v>
      </c>
      <c r="T1048513" s="91" t="s">
        <v>127</v>
      </c>
      <c r="U1048513" s="36" t="s">
        <v>271</v>
      </c>
      <c r="V1048513" s="37" t="s">
        <v>237</v>
      </c>
      <c r="Y1048513" s="89" t="s">
        <v>362</v>
      </c>
    </row>
    <row r="1048514" spans="2:25" ht="10.5" hidden="1" customHeight="1" x14ac:dyDescent="0.25">
      <c r="M1048514" s="34"/>
      <c r="N1048514" s="34" t="s">
        <v>47</v>
      </c>
      <c r="S1048514" s="34" t="s">
        <v>104</v>
      </c>
      <c r="T1048514" s="91" t="s">
        <v>128</v>
      </c>
      <c r="U1048514" s="36" t="s">
        <v>272</v>
      </c>
      <c r="V1048514" s="37" t="s">
        <v>238</v>
      </c>
      <c r="Y1048514" s="90" t="s">
        <v>363</v>
      </c>
    </row>
    <row r="1048515" spans="2:25" ht="10.5" hidden="1" customHeight="1" x14ac:dyDescent="0.25">
      <c r="B1048515" s="34"/>
      <c r="C1048515" s="34"/>
      <c r="D1048515" s="34"/>
      <c r="E1048515" s="34"/>
      <c r="F1048515" s="34"/>
      <c r="M1048515" s="34"/>
      <c r="N1048515" s="34" t="s">
        <v>59</v>
      </c>
      <c r="S1048515" s="34" t="s">
        <v>105</v>
      </c>
      <c r="T1048515" s="91" t="s">
        <v>129</v>
      </c>
      <c r="U1048515" s="36" t="s">
        <v>273</v>
      </c>
      <c r="V1048515" s="37" t="s">
        <v>239</v>
      </c>
      <c r="Y1048515" s="90" t="s">
        <v>364</v>
      </c>
    </row>
    <row r="1048516" spans="2:25" ht="10.5" hidden="1" customHeight="1" x14ac:dyDescent="0.25">
      <c r="B1048516" s="34"/>
      <c r="C1048516" s="34"/>
      <c r="D1048516" s="34"/>
      <c r="E1048516" s="34"/>
      <c r="M1048516" s="34"/>
      <c r="N1048516" s="34" t="s">
        <v>58</v>
      </c>
      <c r="S1048516" s="34" t="s">
        <v>106</v>
      </c>
      <c r="T1048516" s="91" t="s">
        <v>153</v>
      </c>
      <c r="U1048516" s="36" t="s">
        <v>199</v>
      </c>
      <c r="V1048516" s="37" t="s">
        <v>240</v>
      </c>
      <c r="Y1048516" s="90" t="s">
        <v>365</v>
      </c>
    </row>
    <row r="1048517" spans="2:25" ht="10.5" hidden="1" customHeight="1" x14ac:dyDescent="0.25">
      <c r="M1048517" s="34"/>
      <c r="N1048517" s="34" t="s">
        <v>56</v>
      </c>
      <c r="S1048517" s="34" t="s">
        <v>107</v>
      </c>
      <c r="T1048517" s="91" t="s">
        <v>130</v>
      </c>
      <c r="U1048517" s="36" t="s">
        <v>274</v>
      </c>
      <c r="V1048517" s="37" t="s">
        <v>241</v>
      </c>
      <c r="Y1048517" s="89" t="s">
        <v>366</v>
      </c>
    </row>
    <row r="1048518" spans="2:25" ht="10.5" hidden="1" customHeight="1" x14ac:dyDescent="0.25">
      <c r="M1048518" s="34"/>
      <c r="N1048518" s="34" t="s">
        <v>57</v>
      </c>
      <c r="S1048518" s="34" t="s">
        <v>108</v>
      </c>
      <c r="T1048518" s="91" t="s">
        <v>131</v>
      </c>
      <c r="U1048518" s="36" t="s">
        <v>275</v>
      </c>
      <c r="V1048518" s="37" t="s">
        <v>242</v>
      </c>
      <c r="Y1048518" s="89" t="s">
        <v>367</v>
      </c>
    </row>
    <row r="1048519" spans="2:25" ht="10.5" hidden="1" customHeight="1" x14ac:dyDescent="0.25">
      <c r="M1048519" s="34"/>
      <c r="N1048519" s="34" t="s">
        <v>46</v>
      </c>
      <c r="S1048519" s="34" t="s">
        <v>109</v>
      </c>
      <c r="T1048519" s="91" t="s">
        <v>132</v>
      </c>
      <c r="U1048519" s="36" t="s">
        <v>276</v>
      </c>
      <c r="V1048519" s="37" t="s">
        <v>243</v>
      </c>
      <c r="Y1048519" s="89" t="s">
        <v>368</v>
      </c>
    </row>
    <row r="1048520" spans="2:25" ht="10.5" hidden="1" customHeight="1" x14ac:dyDescent="0.25">
      <c r="S1048520" s="34" t="s">
        <v>110</v>
      </c>
      <c r="T1048520" s="91" t="s">
        <v>133</v>
      </c>
      <c r="U1048520" s="36" t="s">
        <v>277</v>
      </c>
      <c r="V1048520" s="37" t="s">
        <v>244</v>
      </c>
      <c r="Y1048520" s="89" t="s">
        <v>369</v>
      </c>
    </row>
    <row r="1048521" spans="2:25" ht="10.5" hidden="1" customHeight="1" x14ac:dyDescent="0.25">
      <c r="N1048521" s="34" t="s">
        <v>455</v>
      </c>
      <c r="S1048521" s="34" t="s">
        <v>111</v>
      </c>
      <c r="T1048521" s="91" t="s">
        <v>134</v>
      </c>
      <c r="U1048521" s="36" t="s">
        <v>278</v>
      </c>
      <c r="V1048521" s="37" t="s">
        <v>245</v>
      </c>
      <c r="Y1048521" s="89" t="s">
        <v>370</v>
      </c>
    </row>
    <row r="1048522" spans="2:25" ht="10.5" hidden="1" customHeight="1" x14ac:dyDescent="0.25">
      <c r="S1048522" s="34" t="s">
        <v>105</v>
      </c>
      <c r="T1048522" s="91" t="s">
        <v>135</v>
      </c>
      <c r="U1048522" s="36" t="s">
        <v>279</v>
      </c>
      <c r="V1048522" s="37" t="s">
        <v>246</v>
      </c>
      <c r="Y1048522" s="89" t="s">
        <v>371</v>
      </c>
    </row>
    <row r="1048523" spans="2:25" ht="10.5" hidden="1" customHeight="1" x14ac:dyDescent="0.25">
      <c r="S1048523" s="34" t="s">
        <v>106</v>
      </c>
      <c r="T1048523" s="92" t="s">
        <v>154</v>
      </c>
      <c r="U1048523" s="36" t="s">
        <v>280</v>
      </c>
      <c r="V1048523" s="37" t="s">
        <v>247</v>
      </c>
      <c r="Y1048523" s="89" t="s">
        <v>372</v>
      </c>
    </row>
    <row r="1048524" spans="2:25" ht="10.5" hidden="1" customHeight="1" x14ac:dyDescent="0.25">
      <c r="S1048524" s="34" t="s">
        <v>107</v>
      </c>
      <c r="T1048524" s="92" t="s">
        <v>155</v>
      </c>
      <c r="U1048524" s="36" t="s">
        <v>281</v>
      </c>
      <c r="V1048524" s="37" t="s">
        <v>248</v>
      </c>
      <c r="Y1048524" s="89" t="s">
        <v>373</v>
      </c>
    </row>
    <row r="1048525" spans="2:25" ht="10.5" hidden="1" customHeight="1" x14ac:dyDescent="0.25">
      <c r="S1048525" s="34" t="s">
        <v>108</v>
      </c>
      <c r="T1048525" s="92" t="s">
        <v>156</v>
      </c>
      <c r="U1048525" s="36" t="s">
        <v>315</v>
      </c>
      <c r="V1048525" s="37" t="s">
        <v>249</v>
      </c>
      <c r="Y1048525" s="89" t="s">
        <v>374</v>
      </c>
    </row>
    <row r="1048526" spans="2:25" ht="10.5" hidden="1" customHeight="1" x14ac:dyDescent="0.25">
      <c r="S1048526" s="34" t="s">
        <v>109</v>
      </c>
      <c r="T1048526" s="92" t="s">
        <v>136</v>
      </c>
      <c r="U1048526" s="36" t="s">
        <v>282</v>
      </c>
      <c r="V1048526" s="37" t="s">
        <v>250</v>
      </c>
      <c r="Y1048526" s="89" t="s">
        <v>375</v>
      </c>
    </row>
    <row r="1048527" spans="2:25" ht="10.5" hidden="1" customHeight="1" x14ac:dyDescent="0.25">
      <c r="S1048527" s="34" t="s">
        <v>113</v>
      </c>
      <c r="T1048527" s="92" t="s">
        <v>157</v>
      </c>
      <c r="U1048527" s="36" t="s">
        <v>283</v>
      </c>
      <c r="V1048527" s="37" t="s">
        <v>251</v>
      </c>
      <c r="Y1048527" s="89" t="s">
        <v>376</v>
      </c>
    </row>
    <row r="1048528" spans="2:25" ht="10.5" hidden="1" customHeight="1" x14ac:dyDescent="0.25">
      <c r="S1048528" s="34" t="s">
        <v>114</v>
      </c>
      <c r="T1048528" s="92" t="s">
        <v>158</v>
      </c>
      <c r="U1048528" s="36" t="s">
        <v>284</v>
      </c>
      <c r="V1048528" s="37" t="s">
        <v>451</v>
      </c>
      <c r="Y1048528" s="89" t="s">
        <v>377</v>
      </c>
    </row>
    <row r="1048529" spans="2:25" ht="10.5" hidden="1" customHeight="1" x14ac:dyDescent="0.25">
      <c r="S1048529" s="34" t="s">
        <v>115</v>
      </c>
      <c r="T1048529" s="92" t="s">
        <v>159</v>
      </c>
      <c r="U1048529" s="36" t="s">
        <v>285</v>
      </c>
      <c r="V1048529" s="37" t="s">
        <v>252</v>
      </c>
      <c r="Y1048529" s="89" t="s">
        <v>378</v>
      </c>
    </row>
    <row r="1048530" spans="2:25" ht="10.5" hidden="1" customHeight="1" x14ac:dyDescent="0.25">
      <c r="S1048530" s="34" t="s">
        <v>116</v>
      </c>
      <c r="T1048530" s="92" t="s">
        <v>160</v>
      </c>
      <c r="U1048530" s="36" t="s">
        <v>286</v>
      </c>
      <c r="V1048530" s="37" t="s">
        <v>253</v>
      </c>
      <c r="Y1048530" s="89" t="s">
        <v>379</v>
      </c>
    </row>
    <row r="1048531" spans="2:25" ht="10.5" hidden="1" customHeight="1" x14ac:dyDescent="0.25">
      <c r="S1048531" s="34" t="s">
        <v>117</v>
      </c>
      <c r="T1048531" s="92" t="s">
        <v>161</v>
      </c>
      <c r="U1048531" s="36" t="s">
        <v>287</v>
      </c>
      <c r="V1048531" s="37" t="s">
        <v>254</v>
      </c>
      <c r="Y1048531" s="89" t="s">
        <v>380</v>
      </c>
    </row>
    <row r="1048532" spans="2:25" ht="10.5" hidden="1" customHeight="1" x14ac:dyDescent="0.25">
      <c r="S1048532" s="34" t="s">
        <v>118</v>
      </c>
      <c r="T1048532" s="92" t="s">
        <v>162</v>
      </c>
      <c r="U1048532" s="36" t="s">
        <v>288</v>
      </c>
      <c r="V1048532" s="37" t="s">
        <v>450</v>
      </c>
      <c r="Y1048532" s="89" t="s">
        <v>381</v>
      </c>
    </row>
    <row r="1048533" spans="2:25" ht="10.5" hidden="1" customHeight="1" x14ac:dyDescent="0.25">
      <c r="S1048533" s="34" t="s">
        <v>119</v>
      </c>
      <c r="T1048533" s="92" t="s">
        <v>163</v>
      </c>
      <c r="U1048533" s="36" t="s">
        <v>289</v>
      </c>
      <c r="V1048533" s="37" t="s">
        <v>255</v>
      </c>
      <c r="Y1048533" s="89" t="s">
        <v>382</v>
      </c>
    </row>
    <row r="1048534" spans="2:25" ht="10.5" hidden="1" customHeight="1" x14ac:dyDescent="0.25">
      <c r="S1048534" s="34" t="s">
        <v>120</v>
      </c>
      <c r="T1048534" s="92" t="s">
        <v>164</v>
      </c>
      <c r="U1048534" s="36" t="s">
        <v>222</v>
      </c>
      <c r="V1048534" s="37" t="s">
        <v>256</v>
      </c>
      <c r="Y1048534" s="89" t="s">
        <v>383</v>
      </c>
    </row>
    <row r="1048535" spans="2:25" ht="10.5" hidden="1" customHeight="1" x14ac:dyDescent="0.25">
      <c r="B1048535" t="s">
        <v>20</v>
      </c>
      <c r="L1048535" t="s">
        <v>20</v>
      </c>
      <c r="S1048535" s="34" t="s">
        <v>121</v>
      </c>
      <c r="T1048535" s="92" t="s">
        <v>165</v>
      </c>
      <c r="U1048535" s="36" t="s">
        <v>290</v>
      </c>
      <c r="V1048535" s="37" t="s">
        <v>257</v>
      </c>
      <c r="Y1048535" s="89" t="s">
        <v>384</v>
      </c>
    </row>
    <row r="1048536" spans="2:25" ht="10.5" hidden="1" customHeight="1" x14ac:dyDescent="0.25">
      <c r="L1048536" t="s">
        <v>85</v>
      </c>
      <c r="S1048536" s="34" t="s">
        <v>122</v>
      </c>
      <c r="T1048536" s="92" t="s">
        <v>166</v>
      </c>
      <c r="U1048536" s="36" t="s">
        <v>291</v>
      </c>
      <c r="V1048536" s="37" t="s">
        <v>449</v>
      </c>
      <c r="Y1048536" s="89" t="s">
        <v>385</v>
      </c>
    </row>
    <row r="1048537" spans="2:25" ht="10.5" hidden="1" customHeight="1" x14ac:dyDescent="0.25">
      <c r="S1048537" s="34" t="s">
        <v>123</v>
      </c>
      <c r="T1048537" s="92" t="s">
        <v>167</v>
      </c>
      <c r="U1048537" s="36" t="s">
        <v>292</v>
      </c>
      <c r="V1048537" s="37" t="s">
        <v>258</v>
      </c>
      <c r="Y1048537" s="89" t="s">
        <v>386</v>
      </c>
    </row>
    <row r="1048538" spans="2:25" ht="10.5" hidden="1" customHeight="1" x14ac:dyDescent="0.25">
      <c r="S1048538" s="34" t="s">
        <v>124</v>
      </c>
      <c r="T1048538" s="92" t="s">
        <v>168</v>
      </c>
      <c r="U1048538" s="36" t="s">
        <v>293</v>
      </c>
      <c r="V1048538" s="37" t="s">
        <v>259</v>
      </c>
    </row>
    <row r="1048539" spans="2:25" ht="10.5" hidden="1" customHeight="1" x14ac:dyDescent="0.25">
      <c r="C1048539" s="34"/>
      <c r="S1048539" s="34" t="s">
        <v>24</v>
      </c>
      <c r="T1048539" s="92" t="s">
        <v>169</v>
      </c>
      <c r="U1048539" s="36" t="s">
        <v>294</v>
      </c>
    </row>
    <row r="1048540" spans="2:25" ht="10.5" hidden="1" customHeight="1" x14ac:dyDescent="0.25">
      <c r="C1048540" s="34" t="s">
        <v>420</v>
      </c>
      <c r="T1048540" s="92" t="s">
        <v>170</v>
      </c>
      <c r="U1048540" s="36" t="s">
        <v>295</v>
      </c>
    </row>
    <row r="1048541" spans="2:25" ht="10.5" hidden="1" customHeight="1" x14ac:dyDescent="0.25">
      <c r="C1048541" s="34" t="s">
        <v>421</v>
      </c>
      <c r="T1048541" s="92" t="s">
        <v>171</v>
      </c>
      <c r="U1048541" s="36" t="s">
        <v>296</v>
      </c>
    </row>
    <row r="1048542" spans="2:25" ht="10.5" hidden="1" customHeight="1" x14ac:dyDescent="0.25">
      <c r="T1048542" s="92" t="s">
        <v>172</v>
      </c>
      <c r="U1048542" s="36" t="s">
        <v>227</v>
      </c>
    </row>
    <row r="1048543" spans="2:25" ht="10.5" hidden="1" customHeight="1" x14ac:dyDescent="0.25">
      <c r="C1048543" t="s">
        <v>388</v>
      </c>
      <c r="T1048543" s="92" t="s">
        <v>137</v>
      </c>
      <c r="U1048543" s="36" t="s">
        <v>297</v>
      </c>
    </row>
    <row r="1048544" spans="2:25" ht="10.5" hidden="1" customHeight="1" x14ac:dyDescent="0.25">
      <c r="C1048544" s="95" t="s">
        <v>390</v>
      </c>
      <c r="T1048544" s="92" t="s">
        <v>173</v>
      </c>
      <c r="U1048544" s="36" t="s">
        <v>298</v>
      </c>
    </row>
    <row r="1048545" spans="3:21" ht="18.75" hidden="1" customHeight="1" x14ac:dyDescent="0.25">
      <c r="C1048545" t="s">
        <v>389</v>
      </c>
      <c r="T1048545" s="92" t="s">
        <v>138</v>
      </c>
      <c r="U1048545" s="36" t="s">
        <v>299</v>
      </c>
    </row>
    <row r="1048546" spans="3:21" ht="10.5" hidden="1" customHeight="1" x14ac:dyDescent="0.25">
      <c r="T1048546" s="92" t="s">
        <v>174</v>
      </c>
      <c r="U1048546" s="36" t="s">
        <v>300</v>
      </c>
    </row>
    <row r="1048547" spans="3:21" ht="10.5" hidden="1" customHeight="1" x14ac:dyDescent="0.25">
      <c r="T1048547" s="92" t="s">
        <v>139</v>
      </c>
      <c r="U1048547" s="36" t="s">
        <v>301</v>
      </c>
    </row>
    <row r="1048548" spans="3:21" ht="10.5" hidden="1" customHeight="1" x14ac:dyDescent="0.25">
      <c r="T1048548" s="92" t="s">
        <v>140</v>
      </c>
      <c r="U1048548" s="36" t="s">
        <v>302</v>
      </c>
    </row>
    <row r="1048549" spans="3:21" ht="10.5" hidden="1" customHeight="1" x14ac:dyDescent="0.25">
      <c r="C1048549" s="93"/>
      <c r="D1048549" s="93"/>
      <c r="E1048549" s="93"/>
      <c r="T1048549" s="92" t="s">
        <v>175</v>
      </c>
      <c r="U1048549" s="36" t="s">
        <v>303</v>
      </c>
    </row>
    <row r="1048550" spans="3:21" ht="10.5" hidden="1" customHeight="1" x14ac:dyDescent="0.25">
      <c r="C1048550" s="93"/>
      <c r="D1048550" s="93"/>
      <c r="E1048550" s="93"/>
      <c r="T1048550" s="92" t="s">
        <v>141</v>
      </c>
      <c r="U1048550" s="36" t="s">
        <v>304</v>
      </c>
    </row>
    <row r="1048551" spans="3:21" ht="10.5" hidden="1" customHeight="1" thickBot="1" x14ac:dyDescent="0.3">
      <c r="C1048551" s="309"/>
      <c r="D1048551" s="309"/>
      <c r="E1048551" s="309"/>
      <c r="T1048551" s="92" t="s">
        <v>176</v>
      </c>
      <c r="U1048551" s="36" t="s">
        <v>305</v>
      </c>
    </row>
    <row r="1048552" spans="3:21" ht="10.5" hidden="1" customHeight="1" x14ac:dyDescent="0.25">
      <c r="T1048552" s="92" t="s">
        <v>177</v>
      </c>
      <c r="U1048552" s="36" t="s">
        <v>306</v>
      </c>
    </row>
    <row r="1048553" spans="3:21" ht="10.5" hidden="1" customHeight="1" x14ac:dyDescent="0.25">
      <c r="T1048553" s="92" t="s">
        <v>142</v>
      </c>
      <c r="U1048553" s="36" t="s">
        <v>307</v>
      </c>
    </row>
    <row r="1048554" spans="3:21" ht="10.5" hidden="1" customHeight="1" x14ac:dyDescent="0.25">
      <c r="T1048554" s="92" t="s">
        <v>143</v>
      </c>
      <c r="U1048554" s="36" t="s">
        <v>308</v>
      </c>
    </row>
    <row r="1048555" spans="3:21" ht="15.75" hidden="1" customHeight="1" x14ac:dyDescent="0.25">
      <c r="C1048555" s="94"/>
      <c r="T1048555" s="92" t="s">
        <v>144</v>
      </c>
      <c r="U1048555" s="36" t="s">
        <v>309</v>
      </c>
    </row>
    <row r="1048556" spans="3:21" ht="15.75" hidden="1" customHeight="1" x14ac:dyDescent="0.25">
      <c r="T1048556" s="92" t="s">
        <v>145</v>
      </c>
      <c r="U1048556" s="36" t="s">
        <v>310</v>
      </c>
    </row>
    <row r="1048557" spans="3:21" ht="20.25" hidden="1" customHeight="1" x14ac:dyDescent="0.25">
      <c r="T1048557" s="92" t="s">
        <v>146</v>
      </c>
      <c r="U1048557" s="36" t="s">
        <v>311</v>
      </c>
    </row>
    <row r="1048558" spans="3:21" ht="10.5" hidden="1" customHeight="1" x14ac:dyDescent="0.25">
      <c r="T1048558" s="92" t="s">
        <v>147</v>
      </c>
      <c r="U1048558" s="36" t="s">
        <v>312</v>
      </c>
    </row>
    <row r="1048559" spans="3:21" ht="10.5" hidden="1" customHeight="1" x14ac:dyDescent="0.25">
      <c r="F1048559" s="225"/>
      <c r="G1048559" s="225"/>
      <c r="T1048559" s="92" t="s">
        <v>178</v>
      </c>
      <c r="U1048559" s="36" t="s">
        <v>313</v>
      </c>
    </row>
    <row r="1048560" spans="3:21" ht="10.5" hidden="1" customHeight="1" x14ac:dyDescent="0.25">
      <c r="T1048560" s="92" t="s">
        <v>148</v>
      </c>
      <c r="U1048560" s="36" t="s">
        <v>314</v>
      </c>
    </row>
    <row r="1048561" spans="20:20" ht="10.5" hidden="1" customHeight="1" x14ac:dyDescent="0.25">
      <c r="T1048561" s="92" t="s">
        <v>149</v>
      </c>
    </row>
    <row r="1048562" spans="20:20" ht="10.5" hidden="1" customHeight="1" x14ac:dyDescent="0.25">
      <c r="T1048562" s="92" t="s">
        <v>150</v>
      </c>
    </row>
    <row r="1048563" spans="20:20" ht="10.5" hidden="1" customHeight="1" x14ac:dyDescent="0.25">
      <c r="T1048563" s="92" t="s">
        <v>151</v>
      </c>
    </row>
    <row r="1048564" spans="20:20" ht="10.5" hidden="1" customHeight="1" x14ac:dyDescent="0.25">
      <c r="T1048564" s="92" t="s">
        <v>152</v>
      </c>
    </row>
    <row r="1048565" spans="20:20" ht="10.5" hidden="1" customHeight="1" x14ac:dyDescent="0.25">
      <c r="T1048565" s="33" t="s">
        <v>24</v>
      </c>
    </row>
    <row r="1048566" spans="20:20" ht="10.5" hidden="1" customHeight="1" x14ac:dyDescent="0.25"/>
    <row r="1048567" spans="20:20" ht="10.5" hidden="1" customHeight="1" x14ac:dyDescent="0.25"/>
    <row r="1048568" spans="20:20" ht="10.5" hidden="1" customHeight="1" x14ac:dyDescent="0.25"/>
    <row r="1048569" spans="20:20" ht="10.5" hidden="1" customHeight="1" x14ac:dyDescent="0.25"/>
    <row r="1048570" spans="20:20" ht="10.5" hidden="1" customHeight="1" x14ac:dyDescent="0.25"/>
    <row r="1048571" spans="20:20" ht="10.5" hidden="1" customHeight="1" x14ac:dyDescent="0.25"/>
    <row r="1048572" spans="20:20" ht="10.5" hidden="1" customHeight="1" x14ac:dyDescent="0.25"/>
    <row r="1048573" spans="20:20" ht="10.5" hidden="1" customHeight="1" x14ac:dyDescent="0.25"/>
    <row r="1048574" spans="20:20" ht="10.5" hidden="1" customHeight="1" x14ac:dyDescent="0.25"/>
    <row r="1048575" spans="20:20" ht="10.5" hidden="1" customHeight="1" x14ac:dyDescent="0.25"/>
  </sheetData>
  <sheetProtection algorithmName="SHA-512" hashValue="UIxt8qBX3n/vesaJgBDdfDbFVft5xdurE/RorgtKIovr9qkHHOggKTceAmdP4egUGdgE7BeI2lfmSbbrc3nsBA==" saltValue="lAau6eaUN/aIjtumKC21Hw==" spinCount="100000" sheet="1" selectLockedCells="1"/>
  <protectedRanges>
    <protectedRange sqref="C51 D52:D53 B52:B53 B49:C50 J52:J53" name="Rango35"/>
    <protectedRange sqref="J52:K53 B52:B53" name="Rango32"/>
    <protectedRange sqref="K88 P76 P43 F43 P88 P98 K98 K76" name="Rango21"/>
    <protectedRange sqref="C51 B49:C50 D52:D53" name="Rango31"/>
    <protectedRange sqref="K82 P84:P86" name="Rango21_1"/>
    <protectedRange sqref="F45 K46:K47 P45:P47" name="Rango21_2"/>
  </protectedRanges>
  <dataConsolidate/>
  <mergeCells count="264">
    <mergeCell ref="B47:P47"/>
    <mergeCell ref="B57:P57"/>
    <mergeCell ref="B18:P18"/>
    <mergeCell ref="B12:C12"/>
    <mergeCell ref="D12:P12"/>
    <mergeCell ref="B2:N5"/>
    <mergeCell ref="B7:P7"/>
    <mergeCell ref="B8:P8"/>
    <mergeCell ref="B9:P9"/>
    <mergeCell ref="B16:D16"/>
    <mergeCell ref="E16:H16"/>
    <mergeCell ref="J16:K16"/>
    <mergeCell ref="L16:P16"/>
    <mergeCell ref="B10:P10"/>
    <mergeCell ref="C11:D11"/>
    <mergeCell ref="H11:I11"/>
    <mergeCell ref="J11:M11"/>
    <mergeCell ref="N11:O11"/>
    <mergeCell ref="B13:D13"/>
    <mergeCell ref="E13:G13"/>
    <mergeCell ref="B14:P14"/>
    <mergeCell ref="B49:H49"/>
    <mergeCell ref="J49:P49"/>
    <mergeCell ref="B50:H50"/>
    <mergeCell ref="J50:P50"/>
    <mergeCell ref="C51:H51"/>
    <mergeCell ref="K51:P51"/>
    <mergeCell ref="B62:P62"/>
    <mergeCell ref="B63:P63"/>
    <mergeCell ref="B64:P64"/>
    <mergeCell ref="B58:P58"/>
    <mergeCell ref="B59:P59"/>
    <mergeCell ref="C52:H52"/>
    <mergeCell ref="K52:P52"/>
    <mergeCell ref="B54:B55"/>
    <mergeCell ref="C54:E55"/>
    <mergeCell ref="F54:H54"/>
    <mergeCell ref="I54:P54"/>
    <mergeCell ref="F55:H55"/>
    <mergeCell ref="I55:P55"/>
    <mergeCell ref="B60:P60"/>
    <mergeCell ref="B61:P61"/>
    <mergeCell ref="B56:P56"/>
    <mergeCell ref="B72:D72"/>
    <mergeCell ref="E72:H72"/>
    <mergeCell ref="K72:L72"/>
    <mergeCell ref="M72:N72"/>
    <mergeCell ref="O72:P72"/>
    <mergeCell ref="G66:H66"/>
    <mergeCell ref="J66:K66"/>
    <mergeCell ref="L66:M66"/>
    <mergeCell ref="B68:D68"/>
    <mergeCell ref="F68:J68"/>
    <mergeCell ref="L68:O68"/>
    <mergeCell ref="B65:C66"/>
    <mergeCell ref="D65:E65"/>
    <mergeCell ref="G65:H65"/>
    <mergeCell ref="K65:L65"/>
    <mergeCell ref="M65:N65"/>
    <mergeCell ref="O65:P65"/>
    <mergeCell ref="D66:F66"/>
    <mergeCell ref="B69:P69"/>
    <mergeCell ref="B70:G70"/>
    <mergeCell ref="J70:O70"/>
    <mergeCell ref="B76:J76"/>
    <mergeCell ref="K76:P76"/>
    <mergeCell ref="K77:P77"/>
    <mergeCell ref="K78:P78"/>
    <mergeCell ref="B73:H73"/>
    <mergeCell ref="J73:M73"/>
    <mergeCell ref="N73:P73"/>
    <mergeCell ref="D74:E74"/>
    <mergeCell ref="F74:H74"/>
    <mergeCell ref="J74:M74"/>
    <mergeCell ref="N74:P74"/>
    <mergeCell ref="G77:J77"/>
    <mergeCell ref="G78:J78"/>
    <mergeCell ref="E78:F78"/>
    <mergeCell ref="B78:D78"/>
    <mergeCell ref="B77:F77"/>
    <mergeCell ref="K80:P80"/>
    <mergeCell ref="B81:P81"/>
    <mergeCell ref="B82:J82"/>
    <mergeCell ref="K82:P82"/>
    <mergeCell ref="K79:P79"/>
    <mergeCell ref="G79:J79"/>
    <mergeCell ref="E79:F79"/>
    <mergeCell ref="B79:D79"/>
    <mergeCell ref="E80:F80"/>
    <mergeCell ref="B80:D80"/>
    <mergeCell ref="G80:J80"/>
    <mergeCell ref="B83:D83"/>
    <mergeCell ref="E83:G83"/>
    <mergeCell ref="H83:J83"/>
    <mergeCell ref="K83:M83"/>
    <mergeCell ref="N83:P83"/>
    <mergeCell ref="B84:D84"/>
    <mergeCell ref="E84:G84"/>
    <mergeCell ref="H84:J84"/>
    <mergeCell ref="K84:M84"/>
    <mergeCell ref="N84:P84"/>
    <mergeCell ref="B88:J88"/>
    <mergeCell ref="K88:P88"/>
    <mergeCell ref="B89:E89"/>
    <mergeCell ref="F89:I89"/>
    <mergeCell ref="J89:K89"/>
    <mergeCell ref="L89:P89"/>
    <mergeCell ref="B85:D85"/>
    <mergeCell ref="E85:G85"/>
    <mergeCell ref="H85:J85"/>
    <mergeCell ref="K85:M85"/>
    <mergeCell ref="N85:P85"/>
    <mergeCell ref="B86:D86"/>
    <mergeCell ref="E86:P86"/>
    <mergeCell ref="B92:P92"/>
    <mergeCell ref="D93:E93"/>
    <mergeCell ref="F93:G93"/>
    <mergeCell ref="H93:J93"/>
    <mergeCell ref="K93:M93"/>
    <mergeCell ref="N93:P93"/>
    <mergeCell ref="B90:E90"/>
    <mergeCell ref="F90:I90"/>
    <mergeCell ref="J90:K90"/>
    <mergeCell ref="L90:P90"/>
    <mergeCell ref="B91:E91"/>
    <mergeCell ref="F91:I91"/>
    <mergeCell ref="J91:K91"/>
    <mergeCell ref="L91:P91"/>
    <mergeCell ref="B94:P94"/>
    <mergeCell ref="B95:C96"/>
    <mergeCell ref="D95:E96"/>
    <mergeCell ref="F95:J96"/>
    <mergeCell ref="K95:K96"/>
    <mergeCell ref="L95:M95"/>
    <mergeCell ref="N95:N96"/>
    <mergeCell ref="O95:P95"/>
    <mergeCell ref="L96:M96"/>
    <mergeCell ref="O96:P96"/>
    <mergeCell ref="B100:E100"/>
    <mergeCell ref="F100:J100"/>
    <mergeCell ref="K100:P100"/>
    <mergeCell ref="B101:E101"/>
    <mergeCell ref="F101:J101"/>
    <mergeCell ref="K101:P101"/>
    <mergeCell ref="B97:P97"/>
    <mergeCell ref="B98:J98"/>
    <mergeCell ref="K98:P98"/>
    <mergeCell ref="B99:E99"/>
    <mergeCell ref="F99:J99"/>
    <mergeCell ref="K99:P99"/>
    <mergeCell ref="B105:P105"/>
    <mergeCell ref="B106:P106"/>
    <mergeCell ref="C107:D107"/>
    <mergeCell ref="E107:F107"/>
    <mergeCell ref="G107:I107"/>
    <mergeCell ref="J107:L107"/>
    <mergeCell ref="M107:P107"/>
    <mergeCell ref="B102:D104"/>
    <mergeCell ref="E102:F103"/>
    <mergeCell ref="G102:J103"/>
    <mergeCell ref="L102:M102"/>
    <mergeCell ref="O102:P102"/>
    <mergeCell ref="L103:M103"/>
    <mergeCell ref="O103:P103"/>
    <mergeCell ref="E104:J104"/>
    <mergeCell ref="L104:M104"/>
    <mergeCell ref="O104:P104"/>
    <mergeCell ref="C1048551:E1048551"/>
    <mergeCell ref="F1048559:G1048559"/>
    <mergeCell ref="E114:F114"/>
    <mergeCell ref="G114:I114"/>
    <mergeCell ref="J114:L114"/>
    <mergeCell ref="M114:P114"/>
    <mergeCell ref="B115:B116"/>
    <mergeCell ref="C115:D116"/>
    <mergeCell ref="E115:F115"/>
    <mergeCell ref="G115:I115"/>
    <mergeCell ref="J115:L115"/>
    <mergeCell ref="M115:P115"/>
    <mergeCell ref="B113:B114"/>
    <mergeCell ref="C113:D114"/>
    <mergeCell ref="E113:F113"/>
    <mergeCell ref="G113:I113"/>
    <mergeCell ref="J113:L113"/>
    <mergeCell ref="M113:P113"/>
    <mergeCell ref="E116:F116"/>
    <mergeCell ref="G116:I116"/>
    <mergeCell ref="J116:L116"/>
    <mergeCell ref="M116:P116"/>
    <mergeCell ref="G112:I112"/>
    <mergeCell ref="J112:L112"/>
    <mergeCell ref="M112:P112"/>
    <mergeCell ref="B111:B112"/>
    <mergeCell ref="C111:D112"/>
    <mergeCell ref="E111:F111"/>
    <mergeCell ref="G111:I111"/>
    <mergeCell ref="J111:L111"/>
    <mergeCell ref="M111:P111"/>
    <mergeCell ref="E112:F112"/>
    <mergeCell ref="B108:B110"/>
    <mergeCell ref="E108:F108"/>
    <mergeCell ref="G108:I108"/>
    <mergeCell ref="J108:L108"/>
    <mergeCell ref="M108:P108"/>
    <mergeCell ref="E109:F109"/>
    <mergeCell ref="G109:I109"/>
    <mergeCell ref="J109:L109"/>
    <mergeCell ref="M109:P109"/>
    <mergeCell ref="C108:D108"/>
    <mergeCell ref="C109:D109"/>
    <mergeCell ref="C110:D110"/>
    <mergeCell ref="E110:P110"/>
    <mergeCell ref="B32:C32"/>
    <mergeCell ref="D32:H32"/>
    <mergeCell ref="K32:L32"/>
    <mergeCell ref="N32:P32"/>
    <mergeCell ref="M41:N41"/>
    <mergeCell ref="O41:P41"/>
    <mergeCell ref="B34:C34"/>
    <mergeCell ref="D34:H34"/>
    <mergeCell ref="J34:L34"/>
    <mergeCell ref="M34:P34"/>
    <mergeCell ref="B37:C37"/>
    <mergeCell ref="D37:H37"/>
    <mergeCell ref="J37:K37"/>
    <mergeCell ref="L37:P37"/>
    <mergeCell ref="I35:P35"/>
    <mergeCell ref="G41:H41"/>
    <mergeCell ref="B20:C20"/>
    <mergeCell ref="D20:H20"/>
    <mergeCell ref="K20:L20"/>
    <mergeCell ref="N20:P20"/>
    <mergeCell ref="C22:D22"/>
    <mergeCell ref="E22:F22"/>
    <mergeCell ref="G22:H22"/>
    <mergeCell ref="K22:L22"/>
    <mergeCell ref="E28:P28"/>
    <mergeCell ref="K24:L24"/>
    <mergeCell ref="B26:P26"/>
    <mergeCell ref="B28:D28"/>
    <mergeCell ref="B45:C45"/>
    <mergeCell ref="D45:H45"/>
    <mergeCell ref="J45:L45"/>
    <mergeCell ref="M45:P45"/>
    <mergeCell ref="B46:C46"/>
    <mergeCell ref="D46:H46"/>
    <mergeCell ref="J46:K46"/>
    <mergeCell ref="B24:C24"/>
    <mergeCell ref="D24:H24"/>
    <mergeCell ref="N24:P24"/>
    <mergeCell ref="B35:H35"/>
    <mergeCell ref="B43:E43"/>
    <mergeCell ref="F43:I43"/>
    <mergeCell ref="J43:K43"/>
    <mergeCell ref="L43:N43"/>
    <mergeCell ref="O43:P43"/>
    <mergeCell ref="B44:P44"/>
    <mergeCell ref="B38:F38"/>
    <mergeCell ref="G38:P38"/>
    <mergeCell ref="B41:D41"/>
    <mergeCell ref="E41:F41"/>
    <mergeCell ref="K41:L41"/>
    <mergeCell ref="B30:D30"/>
    <mergeCell ref="E30:P30"/>
  </mergeCells>
  <conditionalFormatting sqref="B92">
    <cfRule type="cellIs" dxfId="10" priority="12" operator="greaterThan">
      <formula>#REF!</formula>
    </cfRule>
  </conditionalFormatting>
  <conditionalFormatting sqref="B8:P8">
    <cfRule type="cellIs" dxfId="9" priority="1" operator="equal">
      <formula>$R$2</formula>
    </cfRule>
  </conditionalFormatting>
  <conditionalFormatting sqref="E80 B81 B87">
    <cfRule type="containsText" dxfId="8" priority="9" operator="containsText" text="NO ASIGNADO">
      <formula>NOT(ISERROR(SEARCH("NO ASIGNADO",B80)))</formula>
    </cfRule>
    <cfRule type="containsText" dxfId="7" priority="11" operator="containsText" text="SUPERA EL MAXIMO PERMITIDO">
      <formula>NOT(ISERROR(SEARCH("SUPERA EL MAXIMO PERMITIDO",B80)))</formula>
    </cfRule>
  </conditionalFormatting>
  <conditionalFormatting sqref="F43 K82">
    <cfRule type="containsText" dxfId="6" priority="8" operator="containsText" text="NO">
      <formula>NOT(ISERROR(SEARCH("NO",F43)))</formula>
    </cfRule>
  </conditionalFormatting>
  <conditionalFormatting sqref="K76:P76">
    <cfRule type="containsText" dxfId="5" priority="5" operator="containsText" text="NO">
      <formula>NOT(ISERROR(SEARCH("NO",K76)))</formula>
    </cfRule>
  </conditionalFormatting>
  <conditionalFormatting sqref="K88:P88">
    <cfRule type="cellIs" dxfId="4" priority="4" operator="equal">
      <formula>"NO"</formula>
    </cfRule>
  </conditionalFormatting>
  <conditionalFormatting sqref="K98:P98">
    <cfRule type="cellIs" dxfId="3" priority="3" operator="equal">
      <formula>"NO"</formula>
    </cfRule>
  </conditionalFormatting>
  <conditionalFormatting sqref="N93:P93">
    <cfRule type="cellIs" dxfId="2" priority="2" operator="greaterThan">
      <formula>$H$69</formula>
    </cfRule>
  </conditionalFormatting>
  <conditionalFormatting sqref="O41:P41">
    <cfRule type="containsText" dxfId="1" priority="6" operator="containsText" text="SUPERA LOS DIAS PERMITIDOS">
      <formula>NOT(ISERROR(SEARCH("SUPERA LOS DIAS PERMITIDOS",O41)))</formula>
    </cfRule>
    <cfRule type="containsText" dxfId="0" priority="7" operator="containsText" text="REGISTRE FECHAS">
      <formula>NOT(ISERROR(SEARCH("REGISTRE FECHAS",O41)))</formula>
    </cfRule>
  </conditionalFormatting>
  <dataValidations xWindow="983" yWindow="400" count="75">
    <dataValidation type="custom" allowBlank="1" showInputMessage="1" showErrorMessage="1" sqref="B100:E101">
      <formula1>$K$98="SI"</formula1>
    </dataValidation>
    <dataValidation type="custom" operator="lessThanOrEqual" showInputMessage="1" showErrorMessage="1" errorTitle="GASTO DE MOVILIDAD" error="Si requiere gasto de movilidad seleccione &quot;SI&quot;_x000a_o_x000a_Revise si el valor otorgado es mayor al valor máximo total permitido" sqref="H84:J85">
      <formula1>AND($K$82="SI", H84&lt;=E84)</formula1>
    </dataValidation>
    <dataValidation type="custom" showInputMessage="1" showErrorMessage="1" errorTitle="GASTOS DE TRANSPORTE" error="Seleccionar &quot;SI&quot; si requiere liquidación de gastos de transporte" prompt="Registre el valor a otorgar, _x000a__x000a_TENGA EN CUENTA EL PRESUPUESTO ASIGNADO PARA ESTE TIPO DE GASTOS" sqref="B90:E91">
      <formula1>$K$88="SI"</formula1>
    </dataValidation>
    <dataValidation allowBlank="1" showInputMessage="1" showErrorMessage="1" promptTitle="DEPENDENCIA ACADÉM/ADMINIST" prompt="Registre la Facultad/Programa/dependencia a la cual esta adscrito" sqref="D24"/>
    <dataValidation showInputMessage="1" showErrorMessage="1" sqref="S84:S85"/>
    <dataValidation type="custom" allowBlank="1" showInputMessage="1" showErrorMessage="1" sqref="T84:T85">
      <formula1>#REF!="SI"</formula1>
    </dataValidation>
    <dataValidation type="list" showInputMessage="1" showErrorMessage="1" sqref="C1048535">
      <formula1>IF(B1048535="SI", C1048539:C1048541, "NO PERMITIDO")</formula1>
    </dataValidation>
    <dataValidation type="custom" allowBlank="1" showInputMessage="1" showErrorMessage="1" sqref="T80">
      <formula1>"SI(S71=""NO"", S72=""SI"")"</formula1>
    </dataValidation>
    <dataValidation type="custom" showInputMessage="1" showErrorMessage="1" errorTitle="MOVILIDAD Art. 4 Lit. c" error="Seleccionar &quot;SI&quot; si requiere liquidación de gastos de movilidad" promptTitle="MOVILIDAD Art..4 Lit. c" prompt="Registre el valor a otorgar, _x000a__x000a_TENGA EN CUENTA EL PRESUPUESTO ASIGNADO PARA ESTE TIPO DE GASTOS" sqref="C1048551:E1048551">
      <formula1>"SI(Y(B77=""SI"", D77=""Zonas rurales (Art. 4 Lit. c)""))"</formula1>
    </dataValidation>
    <dataValidation type="custom" showInputMessage="1" showErrorMessage="1" errorTitle="DATO NO PERMITIDO" error="Seleccione &quot;SI&quot;, si requiere liquidación de gastos de transporte terrestre" sqref="D93:E93">
      <formula1>$K$88="SI"</formula1>
    </dataValidation>
    <dataValidation type="list" allowBlank="1" showInputMessage="1" showErrorMessage="1" sqref="O103">
      <formula1>"Ahorro, Corriente"</formula1>
    </dataValidation>
    <dataValidation allowBlank="1" showInputMessage="1" showErrorMessage="1" prompt="Este item se entenderá aprobado por el ordenador del gasto si lleva la firma, de lo contrario no se liquidará el valor" sqref="P100:P101 N100:O102 L100:M101"/>
    <dataValidation showInputMessage="1" showErrorMessage="1" errorTitle="GASTOS DE TRANSPORTE" error="Seleccionar &quot;SI&quot; si requiere liquidación de gastos de transporte" prompt="Registre el valor a otorgar, _x000a__x000a_TENGA EN CUENTA EL PRESUPUESTO ASIGNADO PARA ESTE TIPO DE GASTOS" sqref="B95:C96"/>
    <dataValidation type="list" allowBlank="1" showInputMessage="1" showErrorMessage="1" sqref="J90:J91">
      <formula1>"AEREO, TERRESTRE, FLUVIAL, MARITIMO, OTRO"</formula1>
    </dataValidation>
    <dataValidation type="list" allowBlank="1" showInputMessage="1" showErrorMessage="1" promptTitle="TIPO DE COMISIÓN" prompt="Seleccione el TIPO DE COMISIÓN:_x000a_- NACIONAL_x000a_- INTERNACIONAL" sqref="D36:G36 D33:H33">
      <formula1>DOMINIO</formula1>
    </dataValidation>
    <dataValidation allowBlank="1" showInputMessage="1" showErrorMessage="1" promptTitle="CIUDAD DESTINO" prompt="Digite la ciudad destino_x000a__x000a_Si selecciono &quot;OTRO&quot; registre el pais y la ciudad destino" sqref="M36:P36"/>
    <dataValidation type="list" allowBlank="1" showInputMessage="1" showErrorMessage="1" prompt="Seleccione de la lista de desplegable" sqref="J36">
      <formula1>INDIRECT($D$32)</formula1>
    </dataValidation>
    <dataValidation type="list" allowBlank="1" showInputMessage="1" showErrorMessage="1" promptTitle="DESCRIPCIÓN" prompt="Seleccione la descripción del evento" sqref="L37:P37">
      <formula1>INDIRECT(D37)</formula1>
    </dataValidation>
    <dataValidation type="list" allowBlank="1" showInputMessage="1" showErrorMessage="1" promptTitle="EVENTO" prompt="Identifique el caracter del evento" sqref="D37 I37">
      <formula1>EVENTO</formula1>
    </dataValidation>
    <dataValidation type="list" allowBlank="1" showInputMessage="1" showErrorMessage="1" sqref="K68 E68 P68">
      <formula1>"SI, NO"</formula1>
    </dataValidation>
    <dataValidation type="list" allowBlank="1" showInputMessage="1" showErrorMessage="1" sqref="K33:P33">
      <formula1>INDIRECT($D$32)</formula1>
    </dataValidation>
    <dataValidation type="list" allowBlank="1" showInputMessage="1" showErrorMessage="1" promptTitle="PAIS - DEPARTAMENTO" prompt="Seleccione de la lista de desplegable:_x000a__x000a_Pais, -  si es apoyo económico internacional_x000a_Departamento, - si es apoyo económico nacional" sqref="D34:H34">
      <formula1>INDIRECT($K$32)</formula1>
    </dataValidation>
    <dataValidation type="list" allowBlank="1" showInputMessage="1" showErrorMessage="1" promptTitle="GRUPO" prompt="Seleccione el &quot;GRUPO&quot; de acuerdo al pais destino_x000a__x000a__x000a__x000a_" sqref="K32">
      <formula1>INDIRECT($D$32)</formula1>
    </dataValidation>
    <dataValidation allowBlank="1" showInputMessage="1" showErrorMessage="1" promptTitle="GRUPO" prompt="Seleccione el &quot;GRUPO&quot; de acuerdo al pais destino_x000a__x000a__x000a__x000a_" sqref="M32:P32"/>
    <dataValidation allowBlank="1" showInputMessage="1" showErrorMessage="1" promptTitle="DESCRIPCIÓN DEL EVENTO &quot;OTRO&quot;" prompt="SI selecciono &quot;OTRO&quot; en descripción del evento, registre la información" sqref="G38:P38"/>
    <dataValidation allowBlank="1" showInputMessage="1" showErrorMessage="1" promptTitle="NOMBRE DEL EVENTO" prompt="Digite el nombre del evento, para el cual requiere la comisión" sqref="E29:P29"/>
    <dataValidation allowBlank="1" showInputMessage="1" showErrorMessage="1" promptTitle="OBJETO DEL APOYO" prompt="Registre el objetivo del apoyo economico" sqref="E30:P30"/>
    <dataValidation allowBlank="1" showInputMessage="1" showErrorMessage="1" promptTitle="CERTIFICACION MENSUAL" prompt="Registre el valor de la certificación mensual" sqref="E72:H72"/>
    <dataValidation allowBlank="1" showInputMessage="1" showErrorMessage="1" promptTitle="Tasa de Cambio" prompt="Registre la TRM de la fecha en la cual se hace la solicitud (C54)" sqref="C74"/>
    <dataValidation type="list" allowBlank="1" showInputMessage="1" showErrorMessage="1" promptTitle="LIQUIDACIÓN DE APOYO" prompt="Registre si requiere liquidación de apoyo economico" sqref="K76:P76">
      <formula1>"SI, NO"</formula1>
    </dataValidation>
    <dataValidation allowBlank="1" showInputMessage="1" showErrorMessage="1" prompt="Registre el nombre del ordenador del gasto del proyecto o rubro" sqref="L90:L91 K78:K79 H100:K101"/>
    <dataValidation allowBlank="1" showInputMessage="1" showErrorMessage="1" prompt="la Comisión se entenderá aprobado por el Jefe inmediato si lleva la firma del mismo." sqref="C53:H53"/>
    <dataValidation allowBlank="1" showInputMessage="1" showErrorMessage="1" prompt="la Comisión se entenderá que fue conferida  si lleva la firma del funcionario competente de acuerdo al artículo XX de la Resolución XX de 2016" sqref="K53:P53"/>
    <dataValidation allowBlank="1" showInputMessage="1" showErrorMessage="1" prompt="Registre el nombre del Jefe inmediato" sqref="C51:H51"/>
    <dataValidation allowBlank="1" showInputMessage="1" showErrorMessage="1" prompt="Registre el nombre del funcionario que confiere El Apoyo Económico" sqref="K51:P51"/>
    <dataValidation allowBlank="1" showInputMessage="1" showErrorMessage="1" prompt="Registre el número del Rubro o del Proyecto por el cual se asumirá los gastos de transporte" sqref="F90:F91 F100:G101"/>
    <dataValidation type="list" allowBlank="1" showInputMessage="1" showErrorMessage="1" promptTitle="LIQUIDACIÓN  DE INSCRIP/MATRIC" prompt="Registre si requiere liquidación de gastos de inscripción o matricula_x000a_" sqref="K98:P98">
      <formula1>"SI, NO"</formula1>
    </dataValidation>
    <dataValidation type="custom" allowBlank="1" showInputMessage="1" showErrorMessage="1" errorTitle="DIAS DE LIQUIDACIÓN" error="Los días de liquidación deben estar comprendidos dentro de las fechas de duración del evento." prompt="Registre fecha de inicio de la Actividad" sqref="G65:H65">
      <formula1>AND(G65&gt;=$G$41,G65&lt;=$K$41)</formula1>
    </dataValidation>
    <dataValidation type="custom" allowBlank="1" showInputMessage="1" showErrorMessage="1" errorTitle="DIAS DE LIQUIDACIÓN " error="Los días de liquidación deben estar comprendidos dentro de las fechas de duración del evento." prompt="Registre fecha en la cual termina la Actividad" sqref="K65:L65">
      <formula1>AND($K$65&gt;=$G$41, $K$65&lt;=$K$41)</formula1>
    </dataValidation>
    <dataValidation type="whole" operator="lessThanOrEqual" allowBlank="1" showInputMessage="1" showErrorMessage="1" errorTitle="SUPERA LO AUTORIZADO" error="LOS DIAS DE DESPLAZAMIENTO NO PUEDE SUPERAR TRES (3) DÍAS." prompt="Recuerde que los días máximo de desplazamiento internacional son tres (3) días" sqref="P70:P71 H70:H71">
      <formula1>3</formula1>
    </dataValidation>
    <dataValidation type="list" allowBlank="1" showInputMessage="1" showErrorMessage="1" promptTitle="LIQUIDACIÓN GASTOS DE TRANSPORTE" prompt="Selecciones &quot;SI&quot; si requiere liquidación de transporte" sqref="K88:P88">
      <formula1>"SI, NO"</formula1>
    </dataValidation>
    <dataValidation type="custom" showInputMessage="1" showErrorMessage="1" errorTitle="TRANSPORTE AEREO" error="Seleccione &quot;SI&quot;, si requiere liquidación de transporte aereo" sqref="O95:P95 L95:M95 F95:J96">
      <formula1>$K$88="SI"</formula1>
    </dataValidation>
    <dataValidation type="list" allowBlank="1" showInputMessage="1" showErrorMessage="1" promptTitle="TIPO DE VINCULACIÓN" prompt="Seleccione de la lista de desplegable el TIPO DE VINCULACIÓN" sqref="H23:P23 I22">
      <formula1>"Docente Planta, Docente transitorio, Administrativo Planta, Administrativo Transitorio"</formula1>
    </dataValidation>
    <dataValidation allowBlank="1" showInputMessage="1" showErrorMessage="1" promptTitle="NÚMERO DE APOYO ECONÓMICO" prompt="El número será asignado por Viáticos y Apoyos Económicos de Gestión Financiera" sqref="E16:H16"/>
    <dataValidation allowBlank="1" showInputMessage="1" showErrorMessage="1" promptTitle="FECHA DE APOYO ECONÓMICO" prompt="La fecha será asignado por Viáticos y Apoyos Económicos de Gestión Financiera." sqref="L16:P16"/>
    <dataValidation operator="lessThanOrEqual" allowBlank="1" showInputMessage="1" showErrorMessage="1" errorTitle="SUPERA LOS DIAS PERMITIDOS" error="Los días de comisión superan el máximo permitido de sesenta (60) días" sqref="O41:P41"/>
    <dataValidation type="custom" allowBlank="1" showInputMessage="1" showErrorMessage="1" sqref="B9:P9">
      <formula1>IF($B$8="EL ORDENADOR DEL GASTO",#REF!,"  ")</formula1>
    </dataValidation>
    <dataValidation allowBlank="1" showInputMessage="1" showErrorMessage="1" promptTitle="ORDENA UN APOYO ECONOMICO" prompt="Registre el cargo del ordenador del gasto _x000a_" sqref="B8:P8"/>
    <dataValidation type="list" allowBlank="1" showInputMessage="1" showErrorMessage="1" sqref="C22:D22">
      <formula1>VINCULACION</formula1>
    </dataValidation>
    <dataValidation type="list" allowBlank="1" showInputMessage="1" showErrorMessage="1" promptTitle="CIUDAD O MUNICIPIO" prompt="Seleccione el nombre del destino de su viaje_x000a_" sqref="M34:P34">
      <formula1>INDIRECT($D$34)</formula1>
    </dataValidation>
    <dataValidation type="list" allowBlank="1" showInputMessage="1" showErrorMessage="1" promptTitle="SOLICITANTE" prompt="Seleccione el solicitante" sqref="D45:H45">
      <formula1>INDIRECT($C$22)</formula1>
    </dataValidation>
    <dataValidation showInputMessage="1" showErrorMessage="1" errorTitle="NO REQUERIDO" error="No requiere esta información" promptTitle="Nombre Programa" prompt="Registre el nombre del programa si selecciono &quot;DIRECTOR DE PROGRAMA&quot; en solicitud" sqref="M45:P45"/>
    <dataValidation allowBlank="1" showInputMessage="1" showErrorMessage="1" promptTitle="ACTO ADMINISTRATIVO VINCULACION" prompt="Registre el Número del acto administrativo por el cual se vincula a la persona a la cual se le entregará el apoyo económico y demás gastos" sqref="K22:L22"/>
    <dataValidation allowBlank="1" showInputMessage="1" showErrorMessage="1" promptTitle="FECHA DE INICIO" prompt="Fecha en la cual inicia la vinculación" sqref="N22"/>
    <dataValidation allowBlank="1" showInputMessage="1" showErrorMessage="1" promptTitle="FECHA TERMINACION" prompt="Fecha de terminación de la vinculación" sqref="P22"/>
    <dataValidation allowBlank="1" showInputMessage="1" showErrorMessage="1" promptTitle="TELEFONO CONTACTO" prompt="Indicar extension o teléfono de la persona encargada de recibir notificaciones del estado del apoyo" sqref="K24:L24"/>
    <dataValidation allowBlank="1" showInputMessage="1" showErrorMessage="1" promptTitle="CORREO ELECTRÓNICO CONTACTO" prompt="Indicar el e-mail de la persona encargada de recibir notificaciones del estado del apoyo" sqref="N24:P24"/>
    <dataValidation allowBlank="1" showInputMessage="1" showErrorMessage="1" promptTitle="NOMBRE DEL EVENTO" prompt="Digite el nombre del evento, para el cual requiere el apoyo económico" sqref="E28:P28"/>
    <dataValidation type="list" allowBlank="1" showInputMessage="1" showErrorMessage="1" promptTitle="TIPO DE APOYO" prompt="Seleccione el tipo de apoyo:_x000a_- NACIONAL_x000a_- INTERNACIONAL" sqref="D32:H32">
      <formula1>DOMINIO</formula1>
    </dataValidation>
    <dataValidation allowBlank="1" showInputMessage="1" showErrorMessage="1" prompt="Registre fecha de inicio del evento Formato dd/mm/aa" sqref="G41:H41"/>
    <dataValidation allowBlank="1" showInputMessage="1" showErrorMessage="1" prompt="Registre fecha en la cual termina el evento Formato dd/mm/aa" sqref="K41:L41"/>
    <dataValidation allowBlank="1" showInputMessage="1" showErrorMessage="1" promptTitle="NOMBRE SOLICITANTE" prompt="Registre el nombre de:_x000a_Director de Programa - Docentes (PS, Resolución, Catedra), Invitados_x000a_Decano - Docentes (PS, Resolución, Catedra), Invitados_x000a_Supervisor - Contratista_x000a_Interventor - Contratista_x000a_Organizador evento - Invitado" sqref="D46:H46"/>
    <dataValidation type="custom" showInputMessage="1" showErrorMessage="1" errorTitle="GASTOS DE MOVILIDAD" error="Si requiere gastos de movilidad seleccione &quot;SI&quot;" sqref="K84:P85">
      <formula1>$K$82="SI"</formula1>
    </dataValidation>
    <dataValidation type="custom" showInputMessage="1" showErrorMessage="1" errorTitle="GASTOS MOVILIDAD ZONA RURAL" error="Si requiere gastos de movilidad seleccione &quot;SI&quot;" sqref="E86:P86">
      <formula1>$K$82="SI"</formula1>
    </dataValidation>
    <dataValidation allowBlank="1" showInputMessage="1" showErrorMessage="1" prompt="Persona que recibe el apoyo económico y los demás gastos autorizados" sqref="B57:P57"/>
    <dataValidation showInputMessage="1" showErrorMessage="1" errorTitle="LIQUIDACIÓN DE VIATICOS" error="Seleccionar &quot;SI&quot;, si requiere liquidación de viaticos" prompt="Registre el valor a otorgar, _x000a__x000a_TENGA EN CUENTA EL PRESUPUESTO ASIGNADO PARA ESTE TIPO DE GASTOS_x000a_" sqref="B78:B79"/>
    <dataValidation operator="lessThanOrEqual" allowBlank="1" showInputMessage="1" showErrorMessage="1" sqref="E80"/>
    <dataValidation type="list" allowBlank="1" showInputMessage="1" showErrorMessage="1" sqref="B84:D85">
      <formula1>IF($K$82="SI", $C$1048540:$C$1048541, $C$1048543)</formula1>
    </dataValidation>
    <dataValidation allowBlank="1" showInputMessage="1" showErrorMessage="1" prompt="Registre el número del Rubro o del Proyecto por el cual se asumirá el apoyo" sqref="G78:J79"/>
    <dataValidation type="custom" operator="lessThanOrEqual" showInputMessage="1" showErrorMessage="1" errorTitle="ALOJAMIENTO" error="Seleccione &quot;SI&quot; si requiere apoyo económico en K76_x000a_o_x000a_Revise si el valor otorgado es mayor al valor máximo permitido." sqref="E78:F78">
      <formula1>AND($K$76="SI", $E$78+$E$79&lt;=$N$74)</formula1>
    </dataValidation>
    <dataValidation type="custom" operator="lessThanOrEqual" showInputMessage="1" showErrorMessage="1" errorTitle="COMIDAS" error="Seleccione &quot;SI&quot; si requiere apoyo económico en K76_x000a_o_x000a_Revise si el valor otorgado es mayor al valor máximo permitido." sqref="E79:F79">
      <formula1>AND($K$76="SI", $E$78+$E$79&lt;=$N$74)</formula1>
    </dataValidation>
    <dataValidation type="list" allowBlank="1" showInputMessage="1" showErrorMessage="1" promptTitle="LIQUIDACIÓN GASTOS DE MOVILIDAD" prompt="Registre si requiere liquidación de movilidad" sqref="K82:P82">
      <formula1>"SI, NO"</formula1>
    </dataValidation>
    <dataValidation type="list" allowBlank="1" showInputMessage="1" showErrorMessage="1" sqref="B50:H50">
      <formula1>IF($C$22="Contratista", $N$1048521, $N$1048506:$N$1048519)</formula1>
    </dataValidation>
    <dataValidation allowBlank="1" showInputMessage="1" showErrorMessage="1" prompt="Con la presente firma se entenderá que el Apoyo Económico fue conferido  " sqref="K52:P52"/>
    <dataValidation allowBlank="1" showInputMessage="1" showErrorMessage="1" prompt="Con la presente firma se entenderá que el Apoyo Económico fue aprobado." sqref="C52:H52"/>
  </dataValidations>
  <printOptions horizontalCentered="1" verticalCentered="1"/>
  <pageMargins left="0.19685039370078741" right="0.19685039370078741" top="0.59055118110236227" bottom="0.59055118110236227" header="0.31496062992125984" footer="0.31496062992125984"/>
  <pageSetup scale="69" fitToWidth="0" orientation="portrait" r:id="rId1"/>
  <rowBreaks count="1" manualBreakCount="1">
    <brk id="61" max="16" man="1"/>
  </rowBreaks>
  <colBreaks count="1" manualBreakCount="1">
    <brk id="17" max="1048575" man="1"/>
  </colBreaks>
  <ignoredErrors>
    <ignoredError sqref="N32" unlockedFormula="1"/>
  </ignoredErrors>
  <drawing r:id="rId2"/>
  <legacyDrawing r:id="rId3"/>
  <extLst>
    <ext xmlns:x14="http://schemas.microsoft.com/office/spreadsheetml/2009/9/main" uri="{CCE6A557-97BC-4b89-ADB6-D9C93CAAB3DF}">
      <x14:dataValidations xmlns:xm="http://schemas.microsoft.com/office/excel/2006/main" xWindow="983" yWindow="400" count="3">
        <x14:dataValidation type="custom" allowBlank="1" showInputMessage="1" showErrorMessage="1">
          <x14:formula1>
            <xm:f>IF(AND(C1048539="Cuarto nivel de viaticos (Art.4 Lit a)", $E$72&lt;2585544),'Tablas con valores'!$B$50)</xm:f>
          </x14:formula1>
          <xm:sqref>F1048559</xm:sqref>
        </x14:dataValidation>
        <x14:dataValidation type="custom" allowBlank="1" showInputMessage="1" showErrorMessage="1">
          <x14:formula1>
            <xm:f>IF($K$82="SI",IF(XFA1048549="Cuarto nivel de viaticos (Art.4 Lit a)",IF($E$72&lt;2585544,'Tablas con valores'!XFD1048515,"SIN MOVILIDAD Art. 4 Lit.a")))</xm:f>
          </x14:formula1>
          <xm:sqref>C1048549</xm:sqref>
        </x14:dataValidation>
        <x14:dataValidation type="custom" allowBlank="1" showInputMessage="1" showErrorMessage="1">
          <x14:formula1>
            <xm:f>IF($K$82="SI",IF(A1048549="Cuarto nivel de viaticos (Art.4 Lit a)",IF($E$72&lt;2585544,'Tablas con valores'!A1048515,"SIN MOVILIDAD Art. 4 Lit.a")))</xm:f>
          </x14:formula1>
          <xm:sqref>D1048549:E1048549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FCF5D"/>
  </sheetPr>
  <dimension ref="A1:X60"/>
  <sheetViews>
    <sheetView workbookViewId="0">
      <selection activeCell="F1" sqref="F1:X1048576"/>
    </sheetView>
  </sheetViews>
  <sheetFormatPr baseColWidth="10" defaultRowHeight="15" x14ac:dyDescent="0.25"/>
  <cols>
    <col min="1" max="1" width="22.42578125" customWidth="1"/>
    <col min="2" max="2" width="17.28515625" customWidth="1"/>
    <col min="3" max="3" width="18.85546875" customWidth="1"/>
    <col min="4" max="4" width="16.85546875" customWidth="1"/>
    <col min="5" max="5" width="14.85546875" customWidth="1"/>
    <col min="6" max="6" width="12" hidden="1" customWidth="1"/>
    <col min="7" max="7" width="11.42578125" hidden="1" customWidth="1"/>
    <col min="8" max="8" width="13" hidden="1" customWidth="1"/>
    <col min="9" max="9" width="12" hidden="1" customWidth="1"/>
    <col min="10" max="10" width="15.42578125" hidden="1" customWidth="1"/>
    <col min="11" max="11" width="16.7109375" hidden="1" customWidth="1"/>
    <col min="12" max="13" width="11.42578125" hidden="1" customWidth="1"/>
    <col min="14" max="14" width="22.28515625" hidden="1" customWidth="1"/>
    <col min="15" max="15" width="18.28515625" hidden="1" customWidth="1"/>
    <col min="16" max="19" width="11.42578125" hidden="1" customWidth="1"/>
    <col min="20" max="20" width="14.28515625" hidden="1" customWidth="1"/>
    <col min="21" max="24" width="11.42578125" hidden="1" customWidth="1"/>
    <col min="25" max="28" width="11.42578125" customWidth="1"/>
  </cols>
  <sheetData>
    <row r="1" spans="1:22" ht="15.75" x14ac:dyDescent="0.25">
      <c r="A1" s="599" t="s">
        <v>60</v>
      </c>
      <c r="B1" s="599"/>
      <c r="C1" s="599"/>
      <c r="D1" s="599"/>
      <c r="E1" s="599"/>
      <c r="Q1" s="16"/>
    </row>
    <row r="2" spans="1:22" ht="48" customHeight="1" thickBot="1" x14ac:dyDescent="0.3">
      <c r="A2" s="598" t="s">
        <v>500</v>
      </c>
      <c r="B2" s="598"/>
      <c r="C2" s="598" t="s">
        <v>501</v>
      </c>
      <c r="D2" s="598" t="s">
        <v>1541</v>
      </c>
      <c r="E2" s="617" t="s">
        <v>1542</v>
      </c>
      <c r="H2" s="16" t="s">
        <v>441</v>
      </c>
    </row>
    <row r="3" spans="1:22" ht="16.5" customHeight="1" thickBot="1" x14ac:dyDescent="0.3">
      <c r="A3" s="616"/>
      <c r="B3" s="616"/>
      <c r="C3" s="616"/>
      <c r="D3" s="616"/>
      <c r="E3" s="617"/>
      <c r="H3" s="605" t="s">
        <v>19</v>
      </c>
      <c r="I3" s="606"/>
      <c r="J3" s="606"/>
      <c r="K3" s="108">
        <f>'Apoyos Rectoría'!$E$72</f>
        <v>0</v>
      </c>
    </row>
    <row r="4" spans="1:22" ht="16.5" customHeight="1" x14ac:dyDescent="0.25">
      <c r="A4" s="177" t="s">
        <v>62</v>
      </c>
      <c r="B4" s="177" t="s">
        <v>63</v>
      </c>
      <c r="C4" s="183" t="s">
        <v>64</v>
      </c>
      <c r="D4" s="27" t="s">
        <v>64</v>
      </c>
      <c r="E4" s="27" t="s">
        <v>64</v>
      </c>
      <c r="H4" s="607" t="s">
        <v>66</v>
      </c>
      <c r="I4" s="571"/>
      <c r="J4" s="571"/>
      <c r="K4" s="143">
        <f>IF(K3&lt;B7,C7,IF(AND(K3&gt;=A8,K3&lt;B8),C8,IF(AND(K3&gt;=A9,K3&lt;B9),C9,IF(AND(K3&gt;=A10,K3&lt;B10),C10,IF(AND(K3&gt;=A11,K3&lt;B11),C11,IF(AND(K3&gt;=A12,K3&lt;B12),C12,IF(AND(K3&gt;=A13,K3&lt;B13),C13,IF(AND(K3&gt;=A14,K3&lt;B14),C14,C15))))))))</f>
        <v>251853</v>
      </c>
    </row>
    <row r="5" spans="1:22" ht="15.75" x14ac:dyDescent="0.25">
      <c r="A5" s="187">
        <v>0</v>
      </c>
      <c r="B5" s="187">
        <v>1674542</v>
      </c>
      <c r="C5" s="187">
        <v>151878</v>
      </c>
      <c r="D5" s="187">
        <f>+C5*0.5</f>
        <v>75939</v>
      </c>
      <c r="E5" s="187">
        <f>+C5*0.3</f>
        <v>45563.4</v>
      </c>
      <c r="H5" s="608" t="s">
        <v>443</v>
      </c>
      <c r="I5" s="609"/>
      <c r="J5" s="609"/>
      <c r="K5" s="194">
        <f>IF($K$3=0,0,IF(OR('Apoyos Rectoría'!$C$22="Jurado_Asesor_Director",'Apoyos Rectoría'!$C$22="Invitado",'Apoyos Rectoría'!$C$22="Docente_PS"),$K$17,IF(OR('Apoyos Rectoría'!$C$22="Docente_Resolucion"),$K$16,IF(AND(OR('Apoyos Rectoría'!$C$22="Contratista",'Apoyos Rectoría'!$C$22="Docente_Catedratico"),$K$4&gt;=$C$10),$C$10,$K$4))))</f>
        <v>0</v>
      </c>
    </row>
    <row r="6" spans="1:22" ht="15" customHeight="1" x14ac:dyDescent="0.25">
      <c r="A6" s="188">
        <f>+B5+1</f>
        <v>1674543</v>
      </c>
      <c r="B6" s="188">
        <v>2631382</v>
      </c>
      <c r="C6" s="188">
        <v>207569</v>
      </c>
      <c r="D6" s="188">
        <f t="shared" ref="D6:D15" si="0">+C6*0.5</f>
        <v>103784.5</v>
      </c>
      <c r="E6" s="188">
        <f t="shared" ref="E6:E15" si="1">+C6*0.3</f>
        <v>62270.7</v>
      </c>
      <c r="H6" s="607" t="s">
        <v>419</v>
      </c>
      <c r="I6" s="571"/>
      <c r="J6" s="571"/>
      <c r="K6" s="143">
        <f>IF('Apoyos Rectoría'!$K$32="GRUPO_1",$K$21,IF('Apoyos Rectoría'!$K$32="GRUPO_2",$L$21,$M$21))</f>
        <v>140</v>
      </c>
    </row>
    <row r="7" spans="1:22" ht="15.75" customHeight="1" x14ac:dyDescent="0.25">
      <c r="A7" s="189">
        <f t="shared" ref="A7:A15" si="2">+B6+1</f>
        <v>2631383</v>
      </c>
      <c r="B7" s="189">
        <v>3513828</v>
      </c>
      <c r="C7" s="189">
        <v>251853</v>
      </c>
      <c r="D7" s="189">
        <f t="shared" si="0"/>
        <v>125926.5</v>
      </c>
      <c r="E7" s="189">
        <f t="shared" si="1"/>
        <v>75555.899999999994</v>
      </c>
      <c r="H7" s="607" t="s">
        <v>419</v>
      </c>
      <c r="I7" s="571"/>
      <c r="J7" s="571"/>
      <c r="K7" s="144" t="str">
        <f>IF(AND(OR('Apoyos Rectoría'!$C$22="Contratista",'Apoyos Rectoría'!$C$22="Docente_Catedratico",'Apoyos Rectoría'!$C$22="Invitado_Internacional")),$K$6,"NO SE OTORGA")</f>
        <v>NO SE OTORGA</v>
      </c>
    </row>
    <row r="8" spans="1:22" ht="15.75" customHeight="1" x14ac:dyDescent="0.25">
      <c r="A8" s="188">
        <f t="shared" si="2"/>
        <v>3513829</v>
      </c>
      <c r="B8" s="188">
        <v>4456815</v>
      </c>
      <c r="C8" s="188">
        <v>293056</v>
      </c>
      <c r="D8" s="188">
        <f t="shared" si="0"/>
        <v>146528</v>
      </c>
      <c r="E8" s="188">
        <f t="shared" si="1"/>
        <v>87916.800000000003</v>
      </c>
      <c r="H8" s="570" t="s">
        <v>483</v>
      </c>
      <c r="I8" s="604"/>
      <c r="J8" s="604"/>
      <c r="K8" s="171">
        <f>+C12</f>
        <v>622374</v>
      </c>
    </row>
    <row r="9" spans="1:22" ht="16.5" thickBot="1" x14ac:dyDescent="0.3">
      <c r="A9" s="189">
        <f t="shared" si="2"/>
        <v>4456816</v>
      </c>
      <c r="B9" s="189">
        <v>5382527</v>
      </c>
      <c r="C9" s="189">
        <v>336520</v>
      </c>
      <c r="D9" s="189">
        <f t="shared" si="0"/>
        <v>168260</v>
      </c>
      <c r="E9" s="189">
        <f t="shared" si="1"/>
        <v>100956</v>
      </c>
      <c r="H9" s="570" t="s">
        <v>480</v>
      </c>
      <c r="I9" s="571"/>
      <c r="J9" s="571"/>
      <c r="K9" s="169">
        <f>$C$15</f>
        <v>1152515</v>
      </c>
      <c r="Q9" s="16" t="s">
        <v>460</v>
      </c>
    </row>
    <row r="10" spans="1:22" ht="15.75" customHeight="1" x14ac:dyDescent="0.25">
      <c r="A10" s="188">
        <f t="shared" si="2"/>
        <v>5382528</v>
      </c>
      <c r="B10" s="188">
        <v>8117664</v>
      </c>
      <c r="C10" s="188">
        <v>379828</v>
      </c>
      <c r="D10" s="188">
        <f t="shared" si="0"/>
        <v>189914</v>
      </c>
      <c r="E10" s="188">
        <f t="shared" si="1"/>
        <v>113948.4</v>
      </c>
      <c r="H10" s="570" t="s">
        <v>481</v>
      </c>
      <c r="I10" s="571"/>
      <c r="J10" s="571"/>
      <c r="K10" s="169">
        <f>IF('Apoyos Rectoría'!$K$32="GRUPO_1",$C$34,IF('Apoyos Rectoría'!$K$32="GRUPO_2",$D$34,$E$34))</f>
        <v>640</v>
      </c>
      <c r="Q10" s="574" t="s">
        <v>458</v>
      </c>
      <c r="R10" s="575"/>
      <c r="S10" s="575"/>
      <c r="T10" s="575"/>
      <c r="U10" s="575"/>
      <c r="V10" s="576"/>
    </row>
    <row r="11" spans="1:22" ht="16.5" thickBot="1" x14ac:dyDescent="0.3">
      <c r="A11" s="189">
        <f t="shared" si="2"/>
        <v>8117665</v>
      </c>
      <c r="B11" s="189">
        <v>11345698</v>
      </c>
      <c r="C11" s="189">
        <v>461358</v>
      </c>
      <c r="D11" s="189">
        <f t="shared" si="0"/>
        <v>230679</v>
      </c>
      <c r="E11" s="189">
        <f t="shared" si="1"/>
        <v>138407.4</v>
      </c>
      <c r="H11" s="572" t="s">
        <v>86</v>
      </c>
      <c r="I11" s="573"/>
      <c r="J11" s="573"/>
      <c r="K11" s="157" t="e">
        <f>IF(AND('Apoyos Rectoría'!$P$68="SI",'Apoyos Rectoría'!$D$32="INTERNACIONAL"),(('Apoyos Rectoría'!$F$74*'Apoyos Rectoría'!$G$66/2)+('Apoyos Rectoría'!$L$66/2*$F$72)),IF(AND(OR('Apoyos Rectoría'!$P$68="NO", 'Apoyos Rectoría'!$P$68=""),'Apoyos Rectoría'!$D$32="INTERNACIONAL"),(('Apoyos Rectoría'!$F$74*'Apoyos Rectoría'!$G$66)+('Apoyos Rectoría'!$L$66/2*'Apoyos Rectoría'!$F$74)),IF(AND('Apoyos Rectoría'!$P$68="SI",'Apoyos Rectoría'!$D$32="NACIONAL"),((('Apoyos Rectoría'!$O$72*'Apoyos Rectoría'!$G$66/2)+('Apoyos Rectoría'!L$66/2*'Apoyos Rectoría'!O$72))),((('Apoyos Rectoría'!O$72*'Apoyos Rectoría'!G$66)+('Apoyos Rectoría'!L$66/2*'Apoyos Rectoría'!O$72))))))</f>
        <v>#VALUE!</v>
      </c>
      <c r="Q11" s="560" t="s">
        <v>456</v>
      </c>
      <c r="R11" s="561"/>
      <c r="S11" s="561"/>
      <c r="T11" s="562"/>
      <c r="U11" s="580" t="e">
        <f>IF(AND('Apoyos Rectoría'!$D$32="INTERNACIONAL"),'Apoyos Rectoría'!$N$73,IF(AND('Apoyos Rectoría'!$E$68="SI",'Apoyos Rectoría'!$K$68="SI",'Apoyos Rectoría'!$D$32="NACIONAL"),'Apoyos Rectoría'!$N$73+'Apoyos Rectoría'!$O$72+'Apoyos Rectoría'!$O$72*0.6,IF(AND(OR('Apoyos Rectoría'!$E$68="NO",'Apoyos Rectoría'!$E$68=""),'Apoyos Rectoría'!$K$68="SI",'Apoyos Rectoría'!$D$32="NACIONAL"),'Apoyos Rectoría'!$N$73+'Apoyos Rectoría'!$O$72*0.6,IF(AND('Apoyos Rectoría'!$E$68="SI",OR('Apoyos Rectoría'!$K$68="NO",'Apoyos Rectoría'!$K$68=""),'Apoyos Rectoría'!$D$32="NACIONAL"),'Apoyos Rectoría'!$N$73+'Apoyos Rectoría'!$O$72,'Apoyos Rectoría'!$N$73))))</f>
        <v>#VALUE!</v>
      </c>
      <c r="V11" s="581"/>
    </row>
    <row r="12" spans="1:22" ht="15.75" x14ac:dyDescent="0.25">
      <c r="A12" s="188">
        <f t="shared" si="2"/>
        <v>11345699</v>
      </c>
      <c r="B12" s="188">
        <v>13471440</v>
      </c>
      <c r="C12" s="188">
        <v>622374</v>
      </c>
      <c r="D12" s="188">
        <f t="shared" si="0"/>
        <v>311187</v>
      </c>
      <c r="E12" s="188">
        <f t="shared" si="1"/>
        <v>186712.19999999998</v>
      </c>
      <c r="Q12" s="584"/>
      <c r="R12" s="585"/>
      <c r="S12" s="585"/>
      <c r="T12" s="586"/>
      <c r="U12" s="582"/>
      <c r="V12" s="583"/>
    </row>
    <row r="13" spans="1:22" ht="15.75" customHeight="1" x14ac:dyDescent="0.25">
      <c r="A13" s="189">
        <f t="shared" si="2"/>
        <v>13471441</v>
      </c>
      <c r="B13" s="189">
        <v>16583843</v>
      </c>
      <c r="C13" s="189">
        <v>809075</v>
      </c>
      <c r="D13" s="189">
        <f t="shared" si="0"/>
        <v>404537.5</v>
      </c>
      <c r="E13" s="189">
        <f t="shared" si="1"/>
        <v>242722.5</v>
      </c>
      <c r="H13" s="610" t="s">
        <v>499</v>
      </c>
      <c r="I13" s="610"/>
      <c r="J13" s="610"/>
      <c r="K13" s="196">
        <f>IF(O3&lt;B5,C5,IF(AND(O3&gt;=A6,O3&lt;B6),C6,IF(AND(O3&gt;=A7,O3&lt;B7),C7,IF(AND(O3&gt;=A8,O3&lt;B8),C8,IF(AND(O3&gt;=A9,O3&lt;B9),C9,IF(AND(O3&gt;=A10,O3&lt;B10),C10,IF(AND(O3&gt;=A11,O3&lt;B11),C11,IF(AND(O3&gt;=A12,O3&lt;B12),C12,IF(AND(O3&gt;=A13,O3&lt;B13),C13,IF(AND(O3&gt;=A14,O3&lt;B14),C14,C15))))))))))</f>
        <v>151878</v>
      </c>
      <c r="Q13" s="577" t="s">
        <v>459</v>
      </c>
      <c r="R13" s="578"/>
      <c r="S13" s="578"/>
      <c r="T13" s="578"/>
      <c r="U13" s="578"/>
      <c r="V13" s="579"/>
    </row>
    <row r="14" spans="1:22" ht="33.75" customHeight="1" x14ac:dyDescent="0.25">
      <c r="A14" s="188">
        <f t="shared" si="2"/>
        <v>16583844</v>
      </c>
      <c r="B14" s="188">
        <v>20053045</v>
      </c>
      <c r="C14" s="188">
        <v>978656</v>
      </c>
      <c r="D14" s="188">
        <f t="shared" si="0"/>
        <v>489328</v>
      </c>
      <c r="E14" s="188">
        <f t="shared" si="1"/>
        <v>293596.79999999999</v>
      </c>
      <c r="H14" s="615" t="s">
        <v>492</v>
      </c>
      <c r="I14" s="615"/>
      <c r="J14" s="615"/>
      <c r="K14" s="197">
        <f>IF(O3&lt;B12,C12,IF(AND(O3&gt;=A12,O3&lt;B12),C12,IF(AND(O3&gt;=A13,O3&lt;B13),C13,IF(AND(O3&gt;=A14,O3&lt;B14),C14,C15))))</f>
        <v>622374</v>
      </c>
      <c r="Q14" s="560" t="s">
        <v>456</v>
      </c>
      <c r="R14" s="561"/>
      <c r="S14" s="561"/>
      <c r="T14" s="562"/>
      <c r="U14" s="566" t="e">
        <f>IF(AND('Apoyos Rectoría'!$D$32="INTERNACIONAL"),'Apoyos Rectoría'!$N$73,IF(AND('Apoyos Rectoría'!$E$68="SI",'Apoyos Rectoría'!$K$68="SI",'Apoyos Rectoría'!$D$32="NACIONAL"),'Apoyos Rectoría'!$N$73+'Apoyos Rectoría'!$O$72+'Apoyos Rectoría'!$O$72/2,IF(AND(OR('Apoyos Rectoría'!$E$68="NO",'Apoyos Rectoría'!$E$68=""),'Apoyos Rectoría'!$K$68="SI",'Apoyos Rectoría'!$D$32="NACIONAL"),'Apoyos Rectoría'!$N$73+'Apoyos Rectoría'!$O$72/2,IF(AND('Apoyos Rectoría'!$E$68="SI",OR('Apoyos Rectoría'!$K$68="NO",'Apoyos Rectoría'!$K$68=""),'Apoyos Rectoría'!$D$32="NACIONAL"),'Apoyos Rectoría'!$N$73+'Apoyos Rectoría'!$O$72,'Apoyos Rectoría'!$N$73))))</f>
        <v>#VALUE!</v>
      </c>
      <c r="V14" s="567"/>
    </row>
    <row r="15" spans="1:22" ht="15" customHeight="1" thickBot="1" x14ac:dyDescent="0.3">
      <c r="A15" s="190">
        <f t="shared" si="2"/>
        <v>20053046</v>
      </c>
      <c r="B15" s="190" t="s">
        <v>65</v>
      </c>
      <c r="C15" s="190">
        <v>1152515</v>
      </c>
      <c r="D15" s="190">
        <f t="shared" si="0"/>
        <v>576257.5</v>
      </c>
      <c r="E15" s="190">
        <f t="shared" si="1"/>
        <v>345754.5</v>
      </c>
      <c r="Q15" s="563"/>
      <c r="R15" s="564"/>
      <c r="S15" s="564"/>
      <c r="T15" s="565"/>
      <c r="U15" s="568"/>
      <c r="V15" s="569"/>
    </row>
    <row r="16" spans="1:22" ht="44.25" customHeight="1" x14ac:dyDescent="0.25">
      <c r="A16" s="178"/>
      <c r="B16" s="178"/>
      <c r="C16" s="178"/>
      <c r="D16" s="178"/>
      <c r="H16" s="571" t="s">
        <v>497</v>
      </c>
      <c r="I16" s="571"/>
      <c r="J16" s="571"/>
      <c r="K16" s="197">
        <f>+IF(K3&lt;B5,C5,IF(AND(K3&gt;=A6,K3&lt;B6),C6,IF(AND(K3&gt;=A7,K3&lt;B7),C7,IF(AND(K3&gt;=A8,K3&lt;B8),C8,IF(AND(K3&gt;=A9,K3&lt;B9),C9,IF(AND(K3&gt;=A10,K3&lt;B10),C10,IF(AND(K3&gt;=A11,K3&lt;B11),C11,IF(AND(K3&gt;=A12,K3&lt;B12),C12,IF(AND(K3&gt;=A13,K3&lt;B13),C13,IF(AND(K3&gt;=A14,K3&lt;B14),C14,C15))))))))))</f>
        <v>151878</v>
      </c>
      <c r="Q16" s="557" t="s">
        <v>482</v>
      </c>
      <c r="R16" s="558"/>
      <c r="S16" s="558"/>
      <c r="T16" s="558"/>
      <c r="U16" s="558"/>
      <c r="V16" s="559"/>
    </row>
    <row r="17" spans="1:22" ht="35.25" customHeight="1" thickBot="1" x14ac:dyDescent="0.3">
      <c r="A17" s="599" t="s">
        <v>484</v>
      </c>
      <c r="B17" s="599"/>
      <c r="C17" s="599"/>
      <c r="D17" s="599"/>
      <c r="E17" s="599"/>
      <c r="H17" s="571" t="s">
        <v>498</v>
      </c>
      <c r="I17" s="571"/>
      <c r="J17" s="571"/>
      <c r="K17" s="197">
        <f>IF(K3&lt;B12,C12,IF(AND(K3&gt;=A12,K3&lt;B12),C12,IF(AND(K3&gt;=A13,K3&lt;B13),C13,IF(AND(K3&gt;=A14,K3&lt;B14),C14,C15))))</f>
        <v>622374</v>
      </c>
      <c r="Q17" s="560" t="s">
        <v>456</v>
      </c>
      <c r="R17" s="561"/>
      <c r="S17" s="561"/>
      <c r="T17" s="562"/>
      <c r="U17" s="566" t="e">
        <f>IF(AND('Apoyos Rectoría'!$D$32="INTERNACIONAL"),'Apoyos Rectoría'!$N$73,IF(AND('Apoyos Rectoría'!$E$68="SI",'Apoyos Rectoría'!$K$68="SI",'Apoyos Rectoría'!$D$32="NACIONAL"),'Apoyos Rectoría'!$N$73+'Apoyos Rectoría'!$O$72+'Apoyos Rectoría'!$O$72/2,IF(AND(OR('Apoyos Rectoría'!$E$68="NO",'Apoyos Rectoría'!$E$68=""),'Apoyos Rectoría'!$K$68="SI",'Apoyos Rectoría'!$D$32="NACIONAL"),'Apoyos Rectoría'!$N$73+'Apoyos Rectoría'!$O$72/2,IF(AND('Apoyos Rectoría'!$E$68="SI",OR('Apoyos Rectoría'!$K$68="NO",'Apoyos Rectoría'!$K$68=""),'Apoyos Rectoría'!$D$32="NACIONAL"),'Apoyos Rectoría'!$N$73+'Apoyos Rectoría'!$O$72,'Apoyos Rectoría'!$N$73))))</f>
        <v>#VALUE!</v>
      </c>
      <c r="V17" s="567"/>
    </row>
    <row r="18" spans="1:22" ht="15.75" customHeight="1" thickBot="1" x14ac:dyDescent="0.3">
      <c r="A18" s="597" t="s">
        <v>500</v>
      </c>
      <c r="B18" s="597"/>
      <c r="C18" s="597" t="s">
        <v>61</v>
      </c>
      <c r="D18" s="597"/>
      <c r="E18" s="597"/>
      <c r="H18" s="16" t="s">
        <v>509</v>
      </c>
      <c r="K18">
        <f>IF(K3&lt;B31,C31,IF(AND(K3&gt;=A32,K3&lt;B32),C32,IF(AND(K3&gt;=A33,K3&lt;B33),C33,C34)))</f>
        <v>200</v>
      </c>
      <c r="L18">
        <f>IF(K3&lt;B31,D31,IF(AND(K3&gt;=A32,K3&lt;B32),D32,IF(AND(K3&gt;=A33,K3&lt;B33),D33,D34)))</f>
        <v>265</v>
      </c>
      <c r="M18">
        <f>IF(K3&lt;B31,E31,IF(AND(K3&gt;=A32,K3&lt;B32),E32,IF(AND(K3&gt;=A33,K3&lt;B33),E33,E34)))</f>
        <v>380</v>
      </c>
      <c r="N18" s="147"/>
      <c r="Q18" s="563"/>
      <c r="R18" s="564"/>
      <c r="S18" s="564"/>
      <c r="T18" s="565"/>
      <c r="U18" s="568"/>
      <c r="V18" s="569"/>
    </row>
    <row r="19" spans="1:22" ht="15.75" x14ac:dyDescent="0.25">
      <c r="A19" s="598"/>
      <c r="B19" s="598"/>
      <c r="C19" s="598" t="s">
        <v>1543</v>
      </c>
      <c r="D19" s="598"/>
      <c r="E19" s="598"/>
      <c r="H19" s="16" t="s">
        <v>510</v>
      </c>
      <c r="K19">
        <f>IF('Apoyos Rectoría'!$K$32="GRUPO_1",$K$18,IF('Apoyos Rectoría'!$K$32="GRUPO_2",$L$18,$M$18))</f>
        <v>380</v>
      </c>
    </row>
    <row r="20" spans="1:22" ht="63" customHeight="1" x14ac:dyDescent="0.3">
      <c r="A20" s="600" t="s">
        <v>62</v>
      </c>
      <c r="B20" s="601" t="s">
        <v>63</v>
      </c>
      <c r="C20" s="180" t="s">
        <v>67</v>
      </c>
      <c r="D20" s="602" t="s">
        <v>71</v>
      </c>
      <c r="E20" s="600" t="s">
        <v>72</v>
      </c>
      <c r="H20" s="611" t="s">
        <v>442</v>
      </c>
      <c r="I20" s="611"/>
      <c r="J20" s="612"/>
      <c r="K20" s="142" t="s">
        <v>74</v>
      </c>
      <c r="L20" s="142" t="s">
        <v>75</v>
      </c>
      <c r="M20" s="142" t="s">
        <v>76</v>
      </c>
      <c r="U20" t="e">
        <f>IF(AND('Apoyos Rectoría'!$D$32="NACIONAL"),'Apoyos Rectoría'!$N$73,IF(AND('Apoyos Rectoría'!$E$68="SI",'Apoyos Rectoría'!$K$68="SI",'Apoyos Rectoría'!$D$32="INTERNACIONAL"),'Apoyos Rectoría'!$N$73+'Apoyos Rectoría'!$F$74+'Apoyos Rectoría'!$F$74/2,IF(AND(OR('Apoyos Rectoría'!$E$68="NO",'Apoyos Rectoría'!$E$68=""),'Apoyos Rectoría'!$K$68="SI",'Apoyos Rectoría'!$D$32="INTERNACIONAL"),'Apoyos Rectoría'!$N$73+'Apoyos Rectoría'!$F$74/2,IF(AND('Apoyos Rectoría'!$E$68="SI",OR('Apoyos Rectoría'!$K$68="NO",'Apoyos Rectoría'!$K$68=""),'Apoyos Rectoría'!$D$32="INTERNACIONAL"),'Apoyos Rectoría'!$N$73+'Apoyos Rectoría'!$F$74,'Apoyos Rectoría'!$N$73))))</f>
        <v>#VALUE!</v>
      </c>
    </row>
    <row r="21" spans="1:22" ht="15.75" x14ac:dyDescent="0.25">
      <c r="A21" s="600"/>
      <c r="B21" s="601"/>
      <c r="C21" s="182" t="s">
        <v>68</v>
      </c>
      <c r="D21" s="602"/>
      <c r="E21" s="600"/>
      <c r="H21" s="610" t="s">
        <v>84</v>
      </c>
      <c r="I21" s="610"/>
      <c r="J21" s="472"/>
      <c r="K21" s="107">
        <f>IF($K$3&lt;$B$24,$C$24,IF(AND($K$3&gt;=$A$25,$K$3&lt;$B$25),$C$25,IF(AND($K$3&gt;=$A$26,$K$3&lt;$B$26),$C$26,IF(AND($K$3&gt;=$A$27,$K$3&lt;$B$27),$C$27,IF(AND($K$3&gt;=$A$28,$K$3&lt;$B$28),$C$28,IF(AND($K$3&gt;=$A$29,$K$3&lt;$B$29),$C$29, $C$29))))))</f>
        <v>80</v>
      </c>
      <c r="L21" s="107">
        <f>IF($K$3&lt;$B$24,$D$24,IF(AND($K$3&gt;=$A$25,$K$3&lt;$B$25),$D$25,IF(AND($K$3&gt;=$A$26,$K$3&lt;$B$26),$D$26,IF(AND($K$3&gt;=$A$27,$K$3&lt;$B$27),$D$27,IF(AND($K$3&gt;=$A$28,$K$3&lt;$B$28),$D$28,IF(AND($K$3&gt;=$A$29,$K$3&lt;$B$29),$D$29,$D$29))))))</f>
        <v>100</v>
      </c>
      <c r="M21" s="107">
        <f>IF($K$3&lt;$B$24,$E$24,IF(AND($K$3&gt;=$A$25,$K$3&lt;$B$25),$E$25,IF(AND($K$3&gt;=$A$26,$K$3&lt;$B$26),$E$26,IF(AND($K$3&gt;=$A$27,$K$3&lt;$B$27),$E$27,IF(AND($K$3&gt;=$A$28,$K$3&lt;$B$28),$E$28,IF(AND($K$3&gt;=$A$29,$K$3&lt;$B$29),$E$29,$E$29))))))</f>
        <v>140</v>
      </c>
    </row>
    <row r="22" spans="1:22" ht="15.75" x14ac:dyDescent="0.25">
      <c r="A22" s="600"/>
      <c r="B22" s="601"/>
      <c r="C22" s="182" t="s">
        <v>69</v>
      </c>
      <c r="D22" s="602"/>
      <c r="E22" s="600"/>
      <c r="K22" s="86"/>
      <c r="L22" s="26"/>
      <c r="M22" s="26"/>
    </row>
    <row r="23" spans="1:22" ht="48" thickBot="1" x14ac:dyDescent="0.3">
      <c r="A23" s="600"/>
      <c r="B23" s="601"/>
      <c r="C23" s="181" t="s">
        <v>70</v>
      </c>
      <c r="D23" s="602"/>
      <c r="E23" s="600"/>
      <c r="K23" s="86"/>
      <c r="L23" s="26"/>
      <c r="M23" s="26"/>
    </row>
    <row r="24" spans="1:22" ht="16.5" thickBot="1" x14ac:dyDescent="0.3">
      <c r="A24" s="187">
        <v>0</v>
      </c>
      <c r="B24" s="187">
        <v>1674542</v>
      </c>
      <c r="C24" s="187">
        <v>80</v>
      </c>
      <c r="D24" s="191">
        <v>100</v>
      </c>
      <c r="E24" s="191">
        <v>140</v>
      </c>
      <c r="H24" s="613" t="s">
        <v>446</v>
      </c>
      <c r="I24" s="614"/>
      <c r="J24" s="109">
        <f>IF('Apoyos Rectoría'!$D$93&lt;=100,$B$38,IF(AND('Apoyos Rectoría'!$D$93&gt;=101,'Apoyos Rectoría'!$D$93&lt;=210),$B$39,IF(AND('Apoyos Rectoría'!$D$93&gt;=211,'Apoyos Rectoría'!$D$93&lt;=300),$B$40,IF(AND('Apoyos Rectoría'!$D$93&gt;=301,'Apoyos Rectoría'!$D$93&lt;=500),$B$41,$B$42))))</f>
        <v>50000</v>
      </c>
      <c r="K24" s="86"/>
      <c r="L24" s="26"/>
      <c r="M24" s="26"/>
    </row>
    <row r="25" spans="1:22" ht="15.75" x14ac:dyDescent="0.25">
      <c r="A25" s="188">
        <f>+B24+1</f>
        <v>1674543</v>
      </c>
      <c r="B25" s="188">
        <v>2631382</v>
      </c>
      <c r="C25" s="188">
        <v>110</v>
      </c>
      <c r="D25" s="192">
        <v>150</v>
      </c>
      <c r="E25" s="192">
        <v>220</v>
      </c>
      <c r="L25" s="195"/>
      <c r="M25" s="195"/>
      <c r="N25" s="195"/>
    </row>
    <row r="26" spans="1:22" ht="15.75" x14ac:dyDescent="0.25">
      <c r="A26" s="189">
        <f t="shared" ref="A26:A34" si="3">+B25+1</f>
        <v>2631383</v>
      </c>
      <c r="B26" s="189">
        <v>3513828</v>
      </c>
      <c r="C26" s="189">
        <v>140</v>
      </c>
      <c r="D26" s="191">
        <v>200</v>
      </c>
      <c r="E26" s="191">
        <v>300</v>
      </c>
    </row>
    <row r="27" spans="1:22" ht="15.75" x14ac:dyDescent="0.25">
      <c r="A27" s="188">
        <f t="shared" si="3"/>
        <v>3513829</v>
      </c>
      <c r="B27" s="188">
        <v>4456815</v>
      </c>
      <c r="C27" s="188">
        <v>150</v>
      </c>
      <c r="D27" s="192">
        <v>210</v>
      </c>
      <c r="E27" s="192">
        <v>320</v>
      </c>
    </row>
    <row r="28" spans="1:22" ht="15.75" x14ac:dyDescent="0.25">
      <c r="A28" s="189">
        <f t="shared" si="3"/>
        <v>4456816</v>
      </c>
      <c r="B28" s="189">
        <v>5382527</v>
      </c>
      <c r="C28" s="189">
        <v>160</v>
      </c>
      <c r="D28" s="191">
        <v>240</v>
      </c>
      <c r="E28" s="191">
        <v>350</v>
      </c>
    </row>
    <row r="29" spans="1:22" ht="15.75" x14ac:dyDescent="0.25">
      <c r="A29" s="188">
        <f t="shared" si="3"/>
        <v>5382528</v>
      </c>
      <c r="B29" s="188">
        <v>8117664</v>
      </c>
      <c r="C29" s="188">
        <v>170</v>
      </c>
      <c r="D29" s="192">
        <v>250</v>
      </c>
      <c r="E29" s="192">
        <v>360</v>
      </c>
    </row>
    <row r="30" spans="1:22" ht="15.75" x14ac:dyDescent="0.25">
      <c r="A30" s="189">
        <f t="shared" si="3"/>
        <v>8117665</v>
      </c>
      <c r="B30" s="189">
        <v>11345698</v>
      </c>
      <c r="C30" s="189">
        <v>180</v>
      </c>
      <c r="D30" s="191">
        <v>260</v>
      </c>
      <c r="E30" s="191">
        <v>370</v>
      </c>
    </row>
    <row r="31" spans="1:22" ht="15.75" x14ac:dyDescent="0.25">
      <c r="A31" s="188">
        <f t="shared" si="3"/>
        <v>11345699</v>
      </c>
      <c r="B31" s="188">
        <v>13471440</v>
      </c>
      <c r="C31" s="188">
        <v>200</v>
      </c>
      <c r="D31" s="192">
        <v>265</v>
      </c>
      <c r="E31" s="192">
        <v>380</v>
      </c>
    </row>
    <row r="32" spans="1:22" ht="15.75" x14ac:dyDescent="0.25">
      <c r="A32" s="189">
        <f t="shared" si="3"/>
        <v>13471441</v>
      </c>
      <c r="B32" s="189">
        <v>16583843</v>
      </c>
      <c r="C32" s="189">
        <v>270</v>
      </c>
      <c r="D32" s="191">
        <v>315</v>
      </c>
      <c r="E32" s="191">
        <v>445</v>
      </c>
    </row>
    <row r="33" spans="1:15" ht="15.75" x14ac:dyDescent="0.25">
      <c r="A33" s="188">
        <f t="shared" si="3"/>
        <v>16583844</v>
      </c>
      <c r="B33" s="188">
        <v>20053045</v>
      </c>
      <c r="C33" s="188">
        <v>350</v>
      </c>
      <c r="D33" s="192">
        <v>390</v>
      </c>
      <c r="E33" s="192">
        <v>510</v>
      </c>
    </row>
    <row r="34" spans="1:15" ht="15.75" x14ac:dyDescent="0.25">
      <c r="A34" s="190">
        <f t="shared" si="3"/>
        <v>20053046</v>
      </c>
      <c r="B34" s="190" t="s">
        <v>65</v>
      </c>
      <c r="C34" s="190">
        <v>440</v>
      </c>
      <c r="D34" s="193">
        <v>500</v>
      </c>
      <c r="E34" s="193">
        <v>640</v>
      </c>
    </row>
    <row r="35" spans="1:15" x14ac:dyDescent="0.25">
      <c r="A35" s="179"/>
      <c r="B35" s="179"/>
      <c r="C35" s="179"/>
    </row>
    <row r="36" spans="1:15" ht="15.75" thickBot="1" x14ac:dyDescent="0.3"/>
    <row r="37" spans="1:15" ht="45.75" customHeight="1" thickBot="1" x14ac:dyDescent="0.3">
      <c r="A37" s="172" t="s">
        <v>502</v>
      </c>
      <c r="B37" s="172" t="s">
        <v>64</v>
      </c>
    </row>
    <row r="38" spans="1:15" ht="16.5" thickBot="1" x14ac:dyDescent="0.3">
      <c r="A38" s="173" t="s">
        <v>503</v>
      </c>
      <c r="B38" s="174">
        <v>50000</v>
      </c>
    </row>
    <row r="39" spans="1:15" ht="32.25" thickBot="1" x14ac:dyDescent="0.3">
      <c r="A39" s="175" t="s">
        <v>504</v>
      </c>
      <c r="B39" s="176">
        <v>90000</v>
      </c>
    </row>
    <row r="40" spans="1:15" ht="32.25" thickBot="1" x14ac:dyDescent="0.3">
      <c r="A40" s="173" t="s">
        <v>505</v>
      </c>
      <c r="B40" s="174">
        <v>130000</v>
      </c>
    </row>
    <row r="41" spans="1:15" ht="16.5" thickBot="1" x14ac:dyDescent="0.3">
      <c r="A41" s="175" t="s">
        <v>507</v>
      </c>
      <c r="B41" s="176">
        <v>170000</v>
      </c>
      <c r="J41" s="603"/>
      <c r="K41" s="603"/>
      <c r="L41" s="603"/>
      <c r="M41" s="603"/>
      <c r="N41" s="603"/>
      <c r="O41" s="603"/>
    </row>
    <row r="42" spans="1:15" ht="16.5" thickBot="1" x14ac:dyDescent="0.3">
      <c r="A42" s="173" t="s">
        <v>506</v>
      </c>
      <c r="B42" s="174">
        <v>210000</v>
      </c>
      <c r="J42" s="84"/>
    </row>
    <row r="43" spans="1:15" x14ac:dyDescent="0.25">
      <c r="J43" s="593"/>
      <c r="K43" s="593"/>
      <c r="L43" s="593"/>
      <c r="M43" s="593"/>
      <c r="N43" s="593"/>
    </row>
    <row r="44" spans="1:15" x14ac:dyDescent="0.25">
      <c r="A44" s="87"/>
      <c r="B44" s="87"/>
      <c r="C44" s="87"/>
      <c r="D44" s="87"/>
      <c r="E44" s="87"/>
      <c r="J44" s="85"/>
    </row>
    <row r="45" spans="1:15" x14ac:dyDescent="0.25">
      <c r="J45" s="594"/>
      <c r="K45" s="594"/>
      <c r="L45" s="594"/>
      <c r="M45" s="594"/>
      <c r="N45" s="594"/>
    </row>
    <row r="46" spans="1:15" hidden="1" x14ac:dyDescent="0.25">
      <c r="A46" s="116" t="s">
        <v>424</v>
      </c>
      <c r="B46" s="117"/>
      <c r="F46" s="87"/>
      <c r="G46" s="87"/>
      <c r="J46" s="110"/>
    </row>
    <row r="47" spans="1:15" hidden="1" x14ac:dyDescent="0.25">
      <c r="A47" s="118" t="s">
        <v>349</v>
      </c>
      <c r="B47" s="119" t="e">
        <f>#REF!</f>
        <v>#REF!</v>
      </c>
      <c r="F47" s="26"/>
      <c r="J47" s="111"/>
      <c r="K47" s="112"/>
    </row>
    <row r="48" spans="1:15" hidden="1" x14ac:dyDescent="0.25">
      <c r="A48" s="118" t="s">
        <v>350</v>
      </c>
      <c r="B48" s="120" t="e">
        <f>$C$9-$B$47</f>
        <v>#REF!</v>
      </c>
      <c r="C48" s="115"/>
      <c r="J48" s="111"/>
      <c r="K48" s="112"/>
    </row>
    <row r="49" spans="1:10" hidden="1" x14ac:dyDescent="0.25">
      <c r="A49" s="118" t="s">
        <v>351</v>
      </c>
      <c r="B49" s="121" t="e">
        <f>IF(AND(#REF!="SI",#REF!="NACIONAL"),(((#REF!*#REF!)+(#REF!/2*B48))),(((B48*#REF!)+(#REF!/2*B48))))</f>
        <v>#REF!</v>
      </c>
      <c r="J49" s="113"/>
    </row>
    <row r="50" spans="1:10" ht="15.75" hidden="1" thickBot="1" x14ac:dyDescent="0.3">
      <c r="A50" s="122" t="s">
        <v>352</v>
      </c>
      <c r="B50" s="123" t="e">
        <f>IF(AND(#REF!="SI",#REF!="SI",#REF!="NACIONAL"),$B$49+$B$48+$B$48/2,IF(AND(OR(#REF!="NO",#REF!=""),#REF!="SI",#REF!="NACIONAL"),$B$49+$B$48/2,IF(AND(OR(#REF!="NO",#REF!=""),#REF!="SI",#REF!="NACIONAL"),$B$49+$B$48,$B$49)))</f>
        <v>#REF!</v>
      </c>
      <c r="J50" s="84"/>
    </row>
    <row r="51" spans="1:10" hidden="1" x14ac:dyDescent="0.25"/>
    <row r="52" spans="1:10" hidden="1" x14ac:dyDescent="0.25">
      <c r="A52" s="88" t="s">
        <v>353</v>
      </c>
    </row>
    <row r="53" spans="1:10" hidden="1" x14ac:dyDescent="0.25">
      <c r="A53" s="589" t="s">
        <v>13</v>
      </c>
      <c r="B53" s="590"/>
      <c r="C53" s="124" t="s">
        <v>64</v>
      </c>
    </row>
    <row r="54" spans="1:10" ht="39.75" hidden="1" customHeight="1" thickBot="1" x14ac:dyDescent="0.3">
      <c r="A54" s="591" t="s">
        <v>340</v>
      </c>
      <c r="B54" s="592"/>
      <c r="C54" s="125">
        <v>90000</v>
      </c>
    </row>
    <row r="55" spans="1:10" ht="37.5" hidden="1" customHeight="1" thickBot="1" x14ac:dyDescent="0.3">
      <c r="A55" s="591" t="s">
        <v>341</v>
      </c>
      <c r="B55" s="592"/>
      <c r="C55" s="125">
        <v>35000</v>
      </c>
    </row>
    <row r="56" spans="1:10" ht="15.75" hidden="1" thickBot="1" x14ac:dyDescent="0.3">
      <c r="A56" s="591" t="s">
        <v>342</v>
      </c>
      <c r="B56" s="592"/>
      <c r="C56" s="125">
        <v>35000</v>
      </c>
      <c r="F56" s="595" t="s">
        <v>426</v>
      </c>
      <c r="G56" s="596"/>
      <c r="H56" s="114" t="e">
        <f>IF(#REF!="MEDELLIN (Rionegro)",$C$54,IF(#REF!="BUCARAMANGA",$C$55,IF(#REF!="BARRANQUILLA",$C$56,IF(#REF!="PASTO",$C$57,0))))</f>
        <v>#REF!</v>
      </c>
    </row>
    <row r="57" spans="1:10" ht="15.75" hidden="1" thickBot="1" x14ac:dyDescent="0.3">
      <c r="A57" s="591" t="s">
        <v>343</v>
      </c>
      <c r="B57" s="592"/>
      <c r="C57" s="125">
        <v>50000</v>
      </c>
      <c r="F57" s="595" t="s">
        <v>425</v>
      </c>
      <c r="G57" s="596"/>
      <c r="H57" s="114" t="e">
        <f>IF(OR(#REF!="MEDELLIN (Rionegro)"),$C$54,IF(#REF!="BUCARAMANGA",$C$55,IF(#REF!="BARRANQUILLA",$C$56,IF(#REF!="PASTO",$C$57,0))))</f>
        <v>#REF!</v>
      </c>
    </row>
    <row r="58" spans="1:10" ht="15.75" hidden="1" thickBot="1" x14ac:dyDescent="0.3">
      <c r="A58" s="587" t="s">
        <v>464</v>
      </c>
      <c r="B58" s="588"/>
      <c r="C58" s="126">
        <v>35000</v>
      </c>
      <c r="F58" s="595" t="s">
        <v>447</v>
      </c>
      <c r="G58" s="596"/>
      <c r="H58" s="114">
        <f>IF(OR('Apoyos Rectoría'!$M$34="MEDELLIN (Rionegro)"),$C$54,IF('Apoyos Rectoría'!$M$34="BUCARAMANGA",$C$55,IF('Apoyos Rectoría'!$M$34="BARRANQUILLA",$C$56,IF('Apoyos Rectoría'!$M$34="PASTO",$C$57,0))))</f>
        <v>0</v>
      </c>
    </row>
    <row r="59" spans="1:10" hidden="1" x14ac:dyDescent="0.25"/>
    <row r="60" spans="1:10" hidden="1" x14ac:dyDescent="0.25">
      <c r="A60" s="88"/>
    </row>
  </sheetData>
  <sheetProtection algorithmName="SHA-512" hashValue="AqE9XuyhhxTawbGEPMirt6QxV4ObWf6ZAUJPRJnI804JRVxvWbNAcMsrO2eLiSQLlWD/UJyu1XatyVjhjy698Q==" saltValue="ypf5svljfEvFDQgNyxE5QQ==" spinCount="100000" sheet="1" selectLockedCells="1"/>
  <protectedRanges>
    <protectedRange sqref="U4 U12" name="Rango21"/>
  </protectedRanges>
  <mergeCells count="50">
    <mergeCell ref="D2:D3"/>
    <mergeCell ref="E2:E3"/>
    <mergeCell ref="C2:C3"/>
    <mergeCell ref="A1:E1"/>
    <mergeCell ref="A2:B3"/>
    <mergeCell ref="J41:O41"/>
    <mergeCell ref="H8:J8"/>
    <mergeCell ref="H9:J9"/>
    <mergeCell ref="H3:J3"/>
    <mergeCell ref="H4:J4"/>
    <mergeCell ref="H5:J5"/>
    <mergeCell ref="H6:J6"/>
    <mergeCell ref="H7:J7"/>
    <mergeCell ref="H16:J16"/>
    <mergeCell ref="H17:J17"/>
    <mergeCell ref="H13:J13"/>
    <mergeCell ref="H21:J21"/>
    <mergeCell ref="H20:J20"/>
    <mergeCell ref="H24:I24"/>
    <mergeCell ref="H14:J14"/>
    <mergeCell ref="A18:B19"/>
    <mergeCell ref="C18:E18"/>
    <mergeCell ref="C19:E19"/>
    <mergeCell ref="A17:E17"/>
    <mergeCell ref="A20:A23"/>
    <mergeCell ref="B20:B23"/>
    <mergeCell ref="D20:D23"/>
    <mergeCell ref="E20:E23"/>
    <mergeCell ref="A58:B58"/>
    <mergeCell ref="A53:B53"/>
    <mergeCell ref="A57:B57"/>
    <mergeCell ref="J43:N43"/>
    <mergeCell ref="J45:N45"/>
    <mergeCell ref="A54:B54"/>
    <mergeCell ref="A55:B55"/>
    <mergeCell ref="A56:B56"/>
    <mergeCell ref="F56:G56"/>
    <mergeCell ref="F57:G57"/>
    <mergeCell ref="F58:G58"/>
    <mergeCell ref="Q16:V16"/>
    <mergeCell ref="Q17:T18"/>
    <mergeCell ref="U17:V18"/>
    <mergeCell ref="H10:J10"/>
    <mergeCell ref="H11:J11"/>
    <mergeCell ref="Q10:V10"/>
    <mergeCell ref="U14:V15"/>
    <mergeCell ref="Q14:T15"/>
    <mergeCell ref="Q13:V13"/>
    <mergeCell ref="U11:V12"/>
    <mergeCell ref="Q11:T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53</vt:i4>
      </vt:variant>
    </vt:vector>
  </HeadingPairs>
  <TitlesOfParts>
    <vt:vector size="55" baseType="lpstr">
      <vt:lpstr>Apoyos Rectoría</vt:lpstr>
      <vt:lpstr>Tablas con valores</vt:lpstr>
      <vt:lpstr>AMAZONAS</vt:lpstr>
      <vt:lpstr>ANTIOQUIA</vt:lpstr>
      <vt:lpstr>ARAUCA</vt:lpstr>
      <vt:lpstr>'Apoyos Rectoría'!Área_de_impresión</vt:lpstr>
      <vt:lpstr>ATLANTICO</vt:lpstr>
      <vt:lpstr>BOGOTA</vt:lpstr>
      <vt:lpstr>BOLIVAR</vt:lpstr>
      <vt:lpstr>BOYACA</vt:lpstr>
      <vt:lpstr>CALDAS</vt:lpstr>
      <vt:lpstr>'Apoyos Rectoría'!CAPACITACION</vt:lpstr>
      <vt:lpstr>'Apoyos Rectoría'!CAPACITACIÓN</vt:lpstr>
      <vt:lpstr>CAQUETA</vt:lpstr>
      <vt:lpstr>CASANARE</vt:lpstr>
      <vt:lpstr>CAUCA</vt:lpstr>
      <vt:lpstr>CESAR</vt:lpstr>
      <vt:lpstr>CHOCO</vt:lpstr>
      <vt:lpstr>'Apoyos Rectoría'!CONTINENTE</vt:lpstr>
      <vt:lpstr>Contratista</vt:lpstr>
      <vt:lpstr>CORDOBA</vt:lpstr>
      <vt:lpstr>CUNDINAMARCA</vt:lpstr>
      <vt:lpstr>Docente_Catedratico</vt:lpstr>
      <vt:lpstr>Docente_PS</vt:lpstr>
      <vt:lpstr>Docente_Resolucion</vt:lpstr>
      <vt:lpstr>'Apoyos Rectoría'!DOMINIO</vt:lpstr>
      <vt:lpstr>'Apoyos Rectoría'!EVENTO</vt:lpstr>
      <vt:lpstr>'Apoyos Rectoría'!GESTION</vt:lpstr>
      <vt:lpstr>'Apoyos Rectoría'!GRUPO_1</vt:lpstr>
      <vt:lpstr>'Apoyos Rectoría'!GRUPO_2</vt:lpstr>
      <vt:lpstr>'Apoyos Rectoría'!GRUPO_3</vt:lpstr>
      <vt:lpstr>GUANIA</vt:lpstr>
      <vt:lpstr>GUAVIARE</vt:lpstr>
      <vt:lpstr>HUILA</vt:lpstr>
      <vt:lpstr>'Apoyos Rectoría'!INTERNACIONAL</vt:lpstr>
      <vt:lpstr>Invitado</vt:lpstr>
      <vt:lpstr>Invitado_Internacional</vt:lpstr>
      <vt:lpstr>LA_GUAJIRA</vt:lpstr>
      <vt:lpstr>MAGDALENA</vt:lpstr>
      <vt:lpstr>META</vt:lpstr>
      <vt:lpstr>'Apoyos Rectoría'!NACIONAL</vt:lpstr>
      <vt:lpstr>NARIÑO</vt:lpstr>
      <vt:lpstr>NORTE_SANTANDER</vt:lpstr>
      <vt:lpstr>PUTUMAYO</vt:lpstr>
      <vt:lpstr>QUINDIO</vt:lpstr>
      <vt:lpstr>RISARALDA</vt:lpstr>
      <vt:lpstr>SAN_ANDRES</vt:lpstr>
      <vt:lpstr>SANTANDER</vt:lpstr>
      <vt:lpstr>SUCRE</vt:lpstr>
      <vt:lpstr>'Apoyos Rectoría'!SURAMERICA_Colombia</vt:lpstr>
      <vt:lpstr>TOLIMA</vt:lpstr>
      <vt:lpstr>VALLE_DEL_CAUCA</vt:lpstr>
      <vt:lpstr>VAUPES</vt:lpstr>
      <vt:lpstr>VICHADA</vt:lpstr>
      <vt:lpstr>VINCULACION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Hewlett-Packard Company</cp:lastModifiedBy>
  <cp:lastPrinted>2021-09-24T14:01:23Z</cp:lastPrinted>
  <dcterms:created xsi:type="dcterms:W3CDTF">2016-05-02T20:12:46Z</dcterms:created>
  <dcterms:modified xsi:type="dcterms:W3CDTF">2024-04-15T16:17:09Z</dcterms:modified>
</cp:coreProperties>
</file>