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showInkAnnotation="0" codeName="ThisWorkbook"/>
  <mc:AlternateContent xmlns:mc="http://schemas.openxmlformats.org/markup-compatibility/2006">
    <mc:Choice Requires="x15">
      <x15ac:absPath xmlns:x15ac="http://schemas.microsoft.com/office/spreadsheetml/2010/11/ac" url="C:\Users\Usuario UTP\Desktop\"/>
    </mc:Choice>
  </mc:AlternateContent>
  <xr:revisionPtr revIDLastSave="0" documentId="13_ncr:1_{170580B7-E20A-45B2-8077-D351DAF1BA53}" xr6:coauthVersionLast="47" xr6:coauthVersionMax="47" xr10:uidLastSave="{00000000-0000-0000-0000-000000000000}"/>
  <workbookProtection workbookAlgorithmName="SHA-512" workbookHashValue="rBhOy8Q2e2WkT4WMiytGujehC6hmA76ajeyUEWS8vQpiVvG/URFFKSZHyw87lnwvOeW8YGl/laFkT7Htz4SLTg==" workbookSaltValue="ukbpNw9Eevpnaib0UKruwg==" workbookSpinCount="100000" lockStructure="1"/>
  <bookViews>
    <workbookView xWindow="-120" yWindow="-120" windowWidth="29040" windowHeight="15720" xr2:uid="{00000000-000D-0000-FFFF-FFFF00000000}"/>
  </bookViews>
  <sheets>
    <sheet name="Apoyos Rectoría" sheetId="12" r:id="rId1"/>
    <sheet name="Tablas con valores" sheetId="5" r:id="rId2"/>
    <sheet name="DATOS" sheetId="11" state="hidden" r:id="rId3"/>
  </sheets>
  <definedNames>
    <definedName name="AMAZONAS">DATOS!$Q$4:$Q$14</definedName>
    <definedName name="ANTIOQUIA">DATOS!$R$4:$R$129</definedName>
    <definedName name="ARAUCA">DATOS!$S$4:$S$10</definedName>
    <definedName name="ATLANTICO">DATOS!$T$4:$T$26</definedName>
    <definedName name="AUTORIZADA_POR">DATOS!$D$4:$D$18</definedName>
    <definedName name="BOGOTA">DATOS!$U$4</definedName>
    <definedName name="BOLIVAR">DATOS!$V$4:$V$49</definedName>
    <definedName name="BOYACA">DATOS!$W$4:$W$126</definedName>
    <definedName name="CALDAS">DATOS!$X$4:$X$30</definedName>
    <definedName name="CAQUETA">DATOS!$Y$4:$Y$19</definedName>
    <definedName name="CASANARE">DATOS!$Z$4:$Z$22</definedName>
    <definedName name="CAUCA">DATOS!$AA$4:$AA$45</definedName>
    <definedName name="CESAR">DATOS!$AB$4:$AB$28</definedName>
    <definedName name="CHOCO">DATOS!$AC$4:$AC$33</definedName>
    <definedName name="Contratista">DATOS!$B$25:$B$26</definedName>
    <definedName name="CORDOBA">DATOS!$AD$4:$AD$31</definedName>
    <definedName name="CUNDINAMARCA">DATOS!$AE$4:$AE$119</definedName>
    <definedName name="DESTINO">DATOS!$H$4:$H$5</definedName>
    <definedName name="Docente_Catedratico">DATOS!$C$25</definedName>
    <definedName name="Docente_PS">DATOS!$G$25:$G$25</definedName>
    <definedName name="Docente_Resolucion">DATOS!$D$25</definedName>
    <definedName name="GRUPO_1">DATOS!$L$4:$L$37</definedName>
    <definedName name="GRUPO_2">DATOS!$M$4:$M$63</definedName>
    <definedName name="GRUPO_3">DATOS!$N$4:$N$117</definedName>
    <definedName name="GUANIA">DATOS!$AF$4:$AF$12</definedName>
    <definedName name="GUAVIARE">DATOS!$AG$4:$AG$7</definedName>
    <definedName name="HUILA">DATOS!$AH$4:$AH$40</definedName>
    <definedName name="INTERNACIONAL">DATOS!$J$4:$J$6</definedName>
    <definedName name="Invitado">DATOS!$H$25:$H$26</definedName>
    <definedName name="Invitado_Internacional">DATOS!$I$25:$I$26</definedName>
    <definedName name="LA_GUAJIRA">DATOS!$AI$4:$AI$18</definedName>
    <definedName name="MAGDALENA">DATOS!$AJ$4:$AJ$32</definedName>
    <definedName name="META">DATOS!$AK$4:$AK$32</definedName>
    <definedName name="NACIONAL">DATOS!$I$4</definedName>
    <definedName name="NARIÑO">DATOS!$AM$4:$AM$67</definedName>
    <definedName name="NORTE_SANTANDER">DATOS!$AL$4:$AL$43</definedName>
    <definedName name="PUTUMAYO">DATOS!$AN$4:$AN$16</definedName>
    <definedName name="QUINDIO">DATOS!$AO$4:$AO$15</definedName>
    <definedName name="RISARALDA">DATOS!$AP$4:$AP$17</definedName>
    <definedName name="SAN_ANDRES">DATOS!$AQ$4:$AQ$5</definedName>
    <definedName name="SANTANDER">DATOS!$AR$4:$AR$90</definedName>
    <definedName name="SUCRE">DATOS!$AS$4:$AS$29</definedName>
    <definedName name="SURAMERICA_Colombia">DATOS!$O$4:$O$36</definedName>
    <definedName name="TOLIMA">DATOS!$AT$4:$AT$50</definedName>
    <definedName name="VALLE_DEL_CAUCA">DATOS!$AU$4:$AU$45</definedName>
    <definedName name="VAUPES">DATOS!$AV$4:$AV$9</definedName>
    <definedName name="VICHADA">DATOS!$AW$4:$AW$7</definedName>
    <definedName name="VINCULACION">DATOS!$G$4:$G$10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3" i="5" l="1"/>
  <c r="U21" i="5" l="1"/>
  <c r="K63" i="12" l="1"/>
  <c r="K10" i="5"/>
  <c r="N32" i="12"/>
  <c r="K15" i="5" l="1"/>
  <c r="K14" i="5"/>
  <c r="K9" i="5"/>
  <c r="K8" i="5"/>
  <c r="K3" i="5"/>
  <c r="J25" i="5"/>
  <c r="K18" i="5" l="1"/>
  <c r="K19" i="5"/>
  <c r="K17" i="5"/>
  <c r="K4" i="5"/>
  <c r="K5" i="5" s="1"/>
  <c r="J26" i="5"/>
  <c r="E82" i="12" s="1"/>
  <c r="E83" i="12" l="1"/>
  <c r="G114" i="12" l="1"/>
  <c r="E114" i="12"/>
  <c r="G113" i="12"/>
  <c r="E113" i="12"/>
  <c r="C113" i="12"/>
  <c r="G112" i="12"/>
  <c r="E112" i="12"/>
  <c r="G111" i="12"/>
  <c r="G110" i="12"/>
  <c r="E110" i="12"/>
  <c r="G109" i="12"/>
  <c r="E109" i="12"/>
  <c r="C109" i="12"/>
  <c r="G107" i="12"/>
  <c r="C107" i="12"/>
  <c r="G106" i="12"/>
  <c r="C106" i="12"/>
  <c r="H91" i="12"/>
  <c r="N91" i="12" s="1"/>
  <c r="E111" i="12" s="1"/>
  <c r="K70" i="12"/>
  <c r="G63" i="12"/>
  <c r="I52" i="12"/>
  <c r="K50" i="12"/>
  <c r="J48" i="12"/>
  <c r="O41" i="12"/>
  <c r="L41" i="12"/>
  <c r="J41" i="12"/>
  <c r="F41" i="12"/>
  <c r="O39" i="12"/>
  <c r="G22" i="12"/>
  <c r="C11" i="12" s="1"/>
  <c r="E13" i="12" s="1"/>
  <c r="P11" i="12"/>
  <c r="J11" i="12"/>
  <c r="F11" i="12"/>
  <c r="B12" i="12" l="1"/>
  <c r="O63" i="12"/>
  <c r="C111" i="12"/>
  <c r="G64" i="12" l="1"/>
  <c r="L64" i="12" l="1"/>
  <c r="A34" i="5"/>
  <c r="A33" i="5"/>
  <c r="A32" i="5"/>
  <c r="A31" i="5"/>
  <c r="A30" i="5"/>
  <c r="A29" i="5"/>
  <c r="A28" i="5"/>
  <c r="A27" i="5"/>
  <c r="A26" i="5"/>
  <c r="A25" i="5"/>
  <c r="K22" i="5" s="1"/>
  <c r="L19" i="5" l="1"/>
  <c r="M19" i="5"/>
  <c r="M22" i="5"/>
  <c r="L22" i="5"/>
  <c r="K6" i="5" l="1"/>
  <c r="K7" i="5" s="1"/>
  <c r="O70" i="12" s="1"/>
  <c r="K20" i="5"/>
  <c r="F72" i="12" l="1"/>
  <c r="K11" i="5"/>
  <c r="K12" i="5" s="1"/>
  <c r="N71" i="12" s="1"/>
  <c r="U22" i="5"/>
  <c r="U17" i="5" l="1"/>
  <c r="U19" i="5" s="1"/>
  <c r="U11" i="5" l="1"/>
  <c r="U14" i="5"/>
  <c r="N72" i="12" l="1"/>
  <c r="E78" i="12" s="1"/>
  <c r="E107" i="12" s="1"/>
  <c r="C108" i="12" l="1"/>
  <c r="E106"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 UTP</author>
    <author>Hewlett-Packard Company</author>
  </authors>
  <commentList>
    <comment ref="B16" authorId="0" shapeId="0" xr:uid="{00000000-0006-0000-0000-000001000000}">
      <text>
        <r>
          <rPr>
            <b/>
            <sz val="9"/>
            <color indexed="81"/>
            <rFont val="Tahoma"/>
            <family val="2"/>
          </rPr>
          <t>El número será asignado por Viáticos y Apoyos Económicos de Gestión Financiera</t>
        </r>
      </text>
    </comment>
    <comment ref="J16" authorId="0" shapeId="0" xr:uid="{00000000-0006-0000-0000-000002000000}">
      <text>
        <r>
          <rPr>
            <b/>
            <sz val="8"/>
            <color indexed="81"/>
            <rFont val="Tahoma"/>
            <family val="2"/>
          </rPr>
          <t>La fecha será asignada por Viáticos y Apoyos Económicos  de Gestión Financiera</t>
        </r>
      </text>
    </comment>
    <comment ref="J24" authorId="0" shapeId="0" xr:uid="{00000000-0006-0000-0000-000003000000}">
      <text>
        <r>
          <rPr>
            <sz val="9"/>
            <color indexed="81"/>
            <rFont val="Tahoma"/>
            <family val="2"/>
          </rPr>
          <t>Indicar extension o teléfono de la persona encargada de recibir notificaciones sobre el estado del apoyo</t>
        </r>
      </text>
    </comment>
    <comment ref="M24" authorId="0" shapeId="0" xr:uid="{00000000-0006-0000-0000-000004000000}">
      <text>
        <r>
          <rPr>
            <sz val="9"/>
            <color rgb="FF000000"/>
            <rFont val="Tahoma"/>
            <family val="2"/>
          </rPr>
          <t>Indicar el e-mail de la persona encargada de recibir notificaciones sobre el estado del apoyo</t>
        </r>
      </text>
    </comment>
    <comment ref="K32" authorId="0" shapeId="0" xr:uid="{00000000-0006-0000-0000-000005000000}">
      <text>
        <r>
          <rPr>
            <b/>
            <sz val="8"/>
            <color indexed="81"/>
            <rFont val="Tahoma"/>
            <family val="2"/>
          </rPr>
          <t xml:space="preserve">SUR AMERICA (Colombia):  </t>
        </r>
        <r>
          <rPr>
            <sz val="8"/>
            <color indexed="81"/>
            <rFont val="Tahoma"/>
            <family val="2"/>
          </rPr>
          <t xml:space="preserve">Colombia
</t>
        </r>
        <r>
          <rPr>
            <b/>
            <sz val="8"/>
            <color indexed="81"/>
            <rFont val="Tahoma"/>
            <family val="2"/>
          </rPr>
          <t>GRUPO 1:</t>
        </r>
        <r>
          <rPr>
            <sz val="8"/>
            <color indexed="81"/>
            <rFont val="Tahoma"/>
            <family val="2"/>
          </rPr>
          <t xml:space="preserve"> SUR AMERICA (Excepto  Brasil, Chile, Argentina, Puerto Rico), CENTRO AMERICA (Excepto Mexico), CARIBE
</t>
        </r>
        <r>
          <rPr>
            <b/>
            <sz val="8"/>
            <color indexed="81"/>
            <rFont val="Tahoma"/>
            <family val="2"/>
          </rPr>
          <t>GRUPO 2:</t>
        </r>
        <r>
          <rPr>
            <sz val="8"/>
            <color indexed="81"/>
            <rFont val="Tahoma"/>
            <family val="2"/>
          </rPr>
          <t xml:space="preserve"> SUR AMERICA (Chile, Brasil, Puerto Rico), NORTE AMERICA (Estados Unidos, Canada), AFRICA
</t>
        </r>
        <r>
          <rPr>
            <b/>
            <sz val="8"/>
            <color indexed="81"/>
            <rFont val="Tahoma"/>
            <family val="2"/>
          </rPr>
          <t xml:space="preserve">GRUPO 3: </t>
        </r>
        <r>
          <rPr>
            <sz val="8"/>
            <color indexed="81"/>
            <rFont val="Tahoma"/>
            <family val="2"/>
          </rPr>
          <t>SUR AMERICA (Argentina), CENTRO AMERICA (México), EUROPA, OCEANIA, ASIA</t>
        </r>
      </text>
    </comment>
    <comment ref="G39" authorId="1" shapeId="0" xr:uid="{00000000-0006-0000-0000-000006000000}">
      <text>
        <r>
          <rPr>
            <b/>
            <sz val="9"/>
            <color indexed="81"/>
            <rFont val="Tahoma"/>
            <family val="2"/>
          </rPr>
          <t>Hewlett-Packard Company:</t>
        </r>
        <r>
          <rPr>
            <sz val="9"/>
            <color indexed="81"/>
            <rFont val="Tahoma"/>
            <family val="2"/>
          </rPr>
          <t xml:space="preserve">
Formato dd/mm/aa</t>
        </r>
      </text>
    </comment>
    <comment ref="B48" authorId="1" shapeId="0" xr:uid="{00000000-0006-0000-0000-000007000000}">
      <text>
        <r>
          <rPr>
            <b/>
            <sz val="9"/>
            <color indexed="81"/>
            <rFont val="Tahoma"/>
            <family val="2"/>
          </rPr>
          <t>Hewlett-Packard Company:</t>
        </r>
        <r>
          <rPr>
            <sz val="9"/>
            <color indexed="81"/>
            <rFont val="Tahoma"/>
            <family val="2"/>
          </rPr>
          <t xml:space="preserve">
Seleccionar de la lista desplegable según corresponda.</t>
        </r>
      </text>
    </comment>
    <comment ref="B78" authorId="1" shapeId="0" xr:uid="{00000000-0006-0000-0000-000008000000}">
      <text>
        <r>
          <rPr>
            <sz val="9"/>
            <color indexed="81"/>
            <rFont val="Tahoma"/>
            <family val="2"/>
          </rPr>
          <t>Comisiones: 
Si el destino se encuentra a una distancia inferior a 60 Km, favor verificar el valor máximo a otorgar en la pestaña "Tabla con valores".</t>
        </r>
      </text>
    </comment>
  </commentList>
</comments>
</file>

<file path=xl/sharedStrings.xml><?xml version="1.0" encoding="utf-8"?>
<sst xmlns="http://schemas.openxmlformats.org/spreadsheetml/2006/main" count="1720" uniqueCount="1524">
  <si>
    <t>FECHA :</t>
  </si>
  <si>
    <t>DE:</t>
  </si>
  <si>
    <t>Firma:</t>
  </si>
  <si>
    <t>Nombre</t>
  </si>
  <si>
    <t>CÉDULA:</t>
  </si>
  <si>
    <t>E-mail:</t>
  </si>
  <si>
    <t>INTERNACIONAL</t>
  </si>
  <si>
    <t>Ciudad</t>
  </si>
  <si>
    <t>Total días</t>
  </si>
  <si>
    <t xml:space="preserve">Pernoctando </t>
  </si>
  <si>
    <t>Sin pernoctar</t>
  </si>
  <si>
    <t>Nombre del evento</t>
  </si>
  <si>
    <t>El evento incluye alojamiento o alimentación</t>
  </si>
  <si>
    <t>Valor otorgado</t>
  </si>
  <si>
    <t>Rubro o Proyecto especial</t>
  </si>
  <si>
    <t>Tipo de transporte</t>
  </si>
  <si>
    <t>OTRO</t>
  </si>
  <si>
    <t>Dependencia</t>
  </si>
  <si>
    <t>NACIONAL</t>
  </si>
  <si>
    <t>Destino</t>
  </si>
  <si>
    <t>Tipo de vinculación</t>
  </si>
  <si>
    <t>Termina</t>
  </si>
  <si>
    <t>FECHAS:</t>
  </si>
  <si>
    <t>Inicia</t>
  </si>
  <si>
    <t>Requiere estar hasta el día siguiente:</t>
  </si>
  <si>
    <t>Tasa de cambio</t>
  </si>
  <si>
    <t>CONFIERE</t>
  </si>
  <si>
    <t>EL RECTOR</t>
  </si>
  <si>
    <t>EL DECANO DE FACULTAD DE CIENCIAS AMBIENTALES</t>
  </si>
  <si>
    <t>EL DECANO DE FACULTAD DE CIENCIAS DE LA SALUD</t>
  </si>
  <si>
    <t>EL DECANO DE FACULTAD DE CIENCIAS DE LA EDUCACIÓN</t>
  </si>
  <si>
    <t>EL DECANO DE FACULTAD DE CIENCIAS BÁSICAS</t>
  </si>
  <si>
    <t>EL DECANO DE FACULTAD DE TECNOLOGÍAS</t>
  </si>
  <si>
    <t>EL DECANO DE FACULTAD DE INGENIERÍA INDUSTRIAL</t>
  </si>
  <si>
    <t>EL DECANO DE FACULTAD DE INGENIERÍA MECÁNICA</t>
  </si>
  <si>
    <t>EL DECANO DE FACULTAD DE INGENIERÍAS ELECTRICA, ELECTRÓNICA, FISICA Y CIENCIAS DE LA COMPUTACIÓN</t>
  </si>
  <si>
    <t>EL DECANO DE FACULTAD DE BELLAS ARTES Y HUMANIDADES</t>
  </si>
  <si>
    <t>EL VICERRECTOR (A) INVESTIGACIONES, INNOVACIÓN Y EXTENSIÓN</t>
  </si>
  <si>
    <t>EL VICERRECTOR(A) BIENESTAR UNIVERSITARIO Y RESPONSABILIDAD SOCIAL</t>
  </si>
  <si>
    <t>EL VICERRECTOR(A) ADMINISTRATIVO Y FINANCIERO</t>
  </si>
  <si>
    <t>EL VICERRECTOR(A) ACADÉMICO</t>
  </si>
  <si>
    <t>VIATICOS DIARIOS</t>
  </si>
  <si>
    <t>De</t>
  </si>
  <si>
    <t>A</t>
  </si>
  <si>
    <t>Hasta</t>
  </si>
  <si>
    <t>En adelante</t>
  </si>
  <si>
    <t>NACIONAL: Valor viatico día</t>
  </si>
  <si>
    <t>Centro América,</t>
  </si>
  <si>
    <t>El Caribe</t>
  </si>
  <si>
    <t>Suramérica</t>
  </si>
  <si>
    <t>excepto Brasil, Chile, Argentina, Puerto Rico</t>
  </si>
  <si>
    <t>Estados Unidos, Canadá, Chile, Brasil, África y Puerto Rico</t>
  </si>
  <si>
    <t>Europa, Asica, Oceanía, México y Argentina</t>
  </si>
  <si>
    <t>Continente</t>
  </si>
  <si>
    <t>GRUPO 1</t>
  </si>
  <si>
    <t>GRUPO 2</t>
  </si>
  <si>
    <t>GRUPO 3</t>
  </si>
  <si>
    <t>SURAMERICA_Colombia</t>
  </si>
  <si>
    <t>GRUPO_1</t>
  </si>
  <si>
    <t>GRUPO_2</t>
  </si>
  <si>
    <t>GRUPO_3</t>
  </si>
  <si>
    <t>Pais/ Departamento</t>
  </si>
  <si>
    <t>Descripción Grupo</t>
  </si>
  <si>
    <t>Nombre:</t>
  </si>
  <si>
    <t>GLOBALES INTERNACIONALES</t>
  </si>
  <si>
    <t>NO</t>
  </si>
  <si>
    <t>Valor viatico total Máximo permitido 
(Sin desplazamiento)</t>
  </si>
  <si>
    <t>Salida</t>
  </si>
  <si>
    <t>Regreso</t>
  </si>
  <si>
    <t>BRASIL</t>
  </si>
  <si>
    <t>CHILE</t>
  </si>
  <si>
    <t>ARGENTINA</t>
  </si>
  <si>
    <t>PUERTO RICO</t>
  </si>
  <si>
    <t>MEXICO</t>
  </si>
  <si>
    <t>ESTADOS UNIDOS</t>
  </si>
  <si>
    <t>CANADA</t>
  </si>
  <si>
    <t>BOLIVIA</t>
  </si>
  <si>
    <t>ECUADOR</t>
  </si>
  <si>
    <r>
      <t>GUYANA</t>
    </r>
    <r>
      <rPr>
        <sz val="11"/>
        <color rgb="FF000000"/>
        <rFont val="Calibri"/>
        <family val="2"/>
        <scheme val="minor"/>
      </rPr>
      <t xml:space="preserve"> </t>
    </r>
  </si>
  <si>
    <t>PARAGUAY</t>
  </si>
  <si>
    <t>PERÚ</t>
  </si>
  <si>
    <r>
      <t>SURINAM</t>
    </r>
    <r>
      <rPr>
        <sz val="11"/>
        <color rgb="FF000000"/>
        <rFont val="Calibri"/>
        <family val="2"/>
        <scheme val="minor"/>
      </rPr>
      <t xml:space="preserve"> </t>
    </r>
  </si>
  <si>
    <t>URUGUAY</t>
  </si>
  <si>
    <t>VENEZUELA</t>
  </si>
  <si>
    <t>BELICE</t>
  </si>
  <si>
    <t>COSTA RICA</t>
  </si>
  <si>
    <t>EL SALVADOR</t>
  </si>
  <si>
    <t>GUATEMALA</t>
  </si>
  <si>
    <t>HONDURAS</t>
  </si>
  <si>
    <t>NICARAGUA</t>
  </si>
  <si>
    <t>PANAMÁ</t>
  </si>
  <si>
    <t>GRUPO 3: SURAMERICA (Argentina), NORTEAMERICA (México), EUROPA, OCEANIA, ASIA</t>
  </si>
  <si>
    <t>ARUBA</t>
  </si>
  <si>
    <t>BAHAMAS</t>
  </si>
  <si>
    <t>BARBADOS</t>
  </si>
  <si>
    <t>CUBA</t>
  </si>
  <si>
    <t>DOMINICA</t>
  </si>
  <si>
    <t>GRANADA</t>
  </si>
  <si>
    <t>GUADALUPE</t>
  </si>
  <si>
    <t>HAITÍ</t>
  </si>
  <si>
    <t>ISLAS CAIMÁN</t>
  </si>
  <si>
    <t>ISLAS TURCAS Y CAICOS</t>
  </si>
  <si>
    <t>ISLAS VÍRGENES</t>
  </si>
  <si>
    <t>ANGOLA</t>
  </si>
  <si>
    <t>ARGELIA</t>
  </si>
  <si>
    <t>BENÍN</t>
  </si>
  <si>
    <t>BOTSUANA</t>
  </si>
  <si>
    <t>BURKINA FASO</t>
  </si>
  <si>
    <t>CABO VERDE</t>
  </si>
  <si>
    <t>CAMERÚN</t>
  </si>
  <si>
    <t>CHAD</t>
  </si>
  <si>
    <t>COMORAS</t>
  </si>
  <si>
    <t>COSTA DE MARFIL</t>
  </si>
  <si>
    <t>EGIPTO</t>
  </si>
  <si>
    <t>GAMBIA</t>
  </si>
  <si>
    <t>NÍGER</t>
  </si>
  <si>
    <t>REPÚBLICA CENTROAFRICANA</t>
  </si>
  <si>
    <t>REPÚBLICA DEMOCRÁTICA DEL CONGO</t>
  </si>
  <si>
    <t>RUANDA</t>
  </si>
  <si>
    <t>SENEGAL</t>
  </si>
  <si>
    <t>SOMALIA</t>
  </si>
  <si>
    <t>SUAZILANDIA</t>
  </si>
  <si>
    <t>SUDÁFRICA</t>
  </si>
  <si>
    <t>SUDÁN</t>
  </si>
  <si>
    <t>SUDÁN DEL SUR</t>
  </si>
  <si>
    <t>TANZANIA</t>
  </si>
  <si>
    <t>TÚNEZ</t>
  </si>
  <si>
    <t>UGANDA</t>
  </si>
  <si>
    <t>YIBUTI</t>
  </si>
  <si>
    <t>ZAMBIA</t>
  </si>
  <si>
    <t>ZIMBABUE</t>
  </si>
  <si>
    <t>BURUNDI)</t>
  </si>
  <si>
    <t xml:space="preserve">ERITREA </t>
  </si>
  <si>
    <t xml:space="preserve">ETIOPÍA </t>
  </si>
  <si>
    <t xml:space="preserve">GABÓN </t>
  </si>
  <si>
    <t xml:space="preserve">GHANA </t>
  </si>
  <si>
    <t xml:space="preserve">GUINEA </t>
  </si>
  <si>
    <t xml:space="preserve">GUINEA-BISÁU </t>
  </si>
  <si>
    <t xml:space="preserve">GUINEA ECUATORIAL </t>
  </si>
  <si>
    <t xml:space="preserve">KENIA </t>
  </si>
  <si>
    <t xml:space="preserve">LESOTO </t>
  </si>
  <si>
    <t xml:space="preserve">LIBERIA </t>
  </si>
  <si>
    <t xml:space="preserve">LIBIA </t>
  </si>
  <si>
    <t xml:space="preserve">MADAGASCAR </t>
  </si>
  <si>
    <t xml:space="preserve">MALAUI </t>
  </si>
  <si>
    <t xml:space="preserve">MALÍ </t>
  </si>
  <si>
    <t xml:space="preserve">MARRUECOS </t>
  </si>
  <si>
    <t xml:space="preserve">MAURICIO </t>
  </si>
  <si>
    <t xml:space="preserve">MAURITANIA </t>
  </si>
  <si>
    <t xml:space="preserve">MOZAMBIQUE </t>
  </si>
  <si>
    <t xml:space="preserve">NAMIBIA </t>
  </si>
  <si>
    <t xml:space="preserve">NIGERIA </t>
  </si>
  <si>
    <t xml:space="preserve">REPÚBLICA DEL CONGO </t>
  </si>
  <si>
    <t xml:space="preserve"> SANTO TOMÉ Y PRÍNCIPE</t>
  </si>
  <si>
    <t xml:space="preserve">SEYCHELLES </t>
  </si>
  <si>
    <t xml:space="preserve">SIERRA LEONA </t>
  </si>
  <si>
    <t>TOGO</t>
  </si>
  <si>
    <t>ALBANIA </t>
  </si>
  <si>
    <t>ALEMANIA </t>
  </si>
  <si>
    <t>ANDORRA </t>
  </si>
  <si>
    <t>ARMENIA </t>
  </si>
  <si>
    <t>AUSTRIA </t>
  </si>
  <si>
    <t>AZERBAIYÁN </t>
  </si>
  <si>
    <t>BÉLGICA </t>
  </si>
  <si>
    <t>BIELORRUSIA </t>
  </si>
  <si>
    <t>BOSNIA Y HERZEGOVINA </t>
  </si>
  <si>
    <t>BULGARIA </t>
  </si>
  <si>
    <t>CHIPRE </t>
  </si>
  <si>
    <t>CIUDAD DEL VATICANO </t>
  </si>
  <si>
    <t>CROACIA </t>
  </si>
  <si>
    <t>DINAMARCA </t>
  </si>
  <si>
    <t>ESLOVAQUIA </t>
  </si>
  <si>
    <t>ESLOVENIA </t>
  </si>
  <si>
    <t>ESPAÑA </t>
  </si>
  <si>
    <t>ESTONIA </t>
  </si>
  <si>
    <t>FINLANDIA </t>
  </si>
  <si>
    <t>FRANCIA </t>
  </si>
  <si>
    <t>GEORGIA </t>
  </si>
  <si>
    <t>GRECIA </t>
  </si>
  <si>
    <t>HUNGRÍA </t>
  </si>
  <si>
    <t>IRLANDA </t>
  </si>
  <si>
    <t>ISLANDIA </t>
  </si>
  <si>
    <t>TALIA </t>
  </si>
  <si>
    <t>KAZAJISTÁN </t>
  </si>
  <si>
    <t>LETONIA </t>
  </si>
  <si>
    <t>LIECHTENSTEIN </t>
  </si>
  <si>
    <t>LITUANIA </t>
  </si>
  <si>
    <t>LUXEMBURGO </t>
  </si>
  <si>
    <t>MALTA </t>
  </si>
  <si>
    <t>MOLDAVIA </t>
  </si>
  <si>
    <t>MÓNACO </t>
  </si>
  <si>
    <t>MONTENEGRO </t>
  </si>
  <si>
    <t>NORUEGA </t>
  </si>
  <si>
    <t>PAÍSES BAJOS </t>
  </si>
  <si>
    <t>POLONIA </t>
  </si>
  <si>
    <t>PORTUGAL </t>
  </si>
  <si>
    <t>REINO UNIDO </t>
  </si>
  <si>
    <t>REPÚBLICA CHECA </t>
  </si>
  <si>
    <t>REPÚBLICA DE MACEDONIA </t>
  </si>
  <si>
    <t>RUMANÍA </t>
  </si>
  <si>
    <t>RUSIA </t>
  </si>
  <si>
    <t>SAN MARINO </t>
  </si>
  <si>
    <t>SERBIA </t>
  </si>
  <si>
    <t>SUECIA </t>
  </si>
  <si>
    <t>SUIZA </t>
  </si>
  <si>
    <t>TURQUÍA </t>
  </si>
  <si>
    <t>UCRANIA </t>
  </si>
  <si>
    <t>GRUPO 2: SUR AMERICA (Chile, Brasil) CARIBE(Puerto Rico), NORTE AMERICA (Estados Unidos, Canada), AFRICA</t>
  </si>
  <si>
    <t>GRUPO 1: SUR AMERICA (Excepto  Brasil, Chile, Argentina, CARIBE (Excepto Puerto Rico), CENTRO AMERICA</t>
  </si>
  <si>
    <t>AMAZONAS</t>
  </si>
  <si>
    <t>ANTIOQUIA</t>
  </si>
  <si>
    <t>ARAUCA</t>
  </si>
  <si>
    <t>ATLANTICO</t>
  </si>
  <si>
    <t>BOLIVAR</t>
  </si>
  <si>
    <t>BOYACA</t>
  </si>
  <si>
    <t>CALDAS</t>
  </si>
  <si>
    <t>CAQUETA</t>
  </si>
  <si>
    <t>CASANARE</t>
  </si>
  <si>
    <t>CAUCA</t>
  </si>
  <si>
    <t>CESAR</t>
  </si>
  <si>
    <t>CHOCO</t>
  </si>
  <si>
    <t>CORDOBA</t>
  </si>
  <si>
    <t>CUNDINAMARCA</t>
  </si>
  <si>
    <t>GUAINIA</t>
  </si>
  <si>
    <t>GUAVIARE</t>
  </si>
  <si>
    <t>HUILA</t>
  </si>
  <si>
    <t>LA GUAJIRA</t>
  </si>
  <si>
    <t>MAGDALENA</t>
  </si>
  <si>
    <t>META</t>
  </si>
  <si>
    <t>NARIÑO</t>
  </si>
  <si>
    <t>PUTUMAYO</t>
  </si>
  <si>
    <t>QUINDIO</t>
  </si>
  <si>
    <t>RISARALDA</t>
  </si>
  <si>
    <t>SANTANDER</t>
  </si>
  <si>
    <t>SUCRE</t>
  </si>
  <si>
    <t>TOLIMA</t>
  </si>
  <si>
    <t>VAUPES</t>
  </si>
  <si>
    <t>VICHADA</t>
  </si>
  <si>
    <t>AFGANISTÁN </t>
  </si>
  <si>
    <t>ARABIA SAUDITA </t>
  </si>
  <si>
    <t>BANGLADÉS </t>
  </si>
  <si>
    <t>BARÉIN </t>
  </si>
  <si>
    <t>BIRMANIA / MYANMAR </t>
  </si>
  <si>
    <t>BRUNÉI </t>
  </si>
  <si>
    <t>BUTÁN </t>
  </si>
  <si>
    <t>CAMBOYA </t>
  </si>
  <si>
    <t>CATAR </t>
  </si>
  <si>
    <t>CHINA </t>
  </si>
  <si>
    <t>COREA DEL NORTE </t>
  </si>
  <si>
    <t>COREA DEL SUR </t>
  </si>
  <si>
    <t>EMIRATOS ÁRABES UNIDOS </t>
  </si>
  <si>
    <t>FILIPINAS </t>
  </si>
  <si>
    <t>INDIA </t>
  </si>
  <si>
    <t>INDONESIA </t>
  </si>
  <si>
    <t>IRAK </t>
  </si>
  <si>
    <t>IRÁN </t>
  </si>
  <si>
    <t>ISRAEL </t>
  </si>
  <si>
    <t>JAPÓN </t>
  </si>
  <si>
    <t>JORDANIA </t>
  </si>
  <si>
    <t>KAZAJISTÁN KIRGUISTÁN </t>
  </si>
  <si>
    <t>LAOS </t>
  </si>
  <si>
    <t>LÍBANO </t>
  </si>
  <si>
    <t>MALASIA </t>
  </si>
  <si>
    <t>MALDIVAS </t>
  </si>
  <si>
    <t>MONGOLIA </t>
  </si>
  <si>
    <t>NEPAL </t>
  </si>
  <si>
    <t>OMÁN </t>
  </si>
  <si>
    <t>PAKISTÁN </t>
  </si>
  <si>
    <t>SINGAPUR </t>
  </si>
  <si>
    <t>SIRIA </t>
  </si>
  <si>
    <t>SRI LANKA </t>
  </si>
  <si>
    <t>TAILANDIA </t>
  </si>
  <si>
    <t>TAYIKISTÁN </t>
  </si>
  <si>
    <t>TIMOR ORIENTAL </t>
  </si>
  <si>
    <t>TURKMENISTÁN </t>
  </si>
  <si>
    <t>UZBEKISTÁN </t>
  </si>
  <si>
    <t>VIETNAM </t>
  </si>
  <si>
    <t>YEMEN </t>
  </si>
  <si>
    <t>AUSTRALIA </t>
  </si>
  <si>
    <t>FIYI </t>
  </si>
  <si>
    <t>ISLAS MARSHALL </t>
  </si>
  <si>
    <t>ISLAS SALOMÓN </t>
  </si>
  <si>
    <t>KIRIBATI </t>
  </si>
  <si>
    <t>MICRONESIA </t>
  </si>
  <si>
    <t>NAURU </t>
  </si>
  <si>
    <t>NUEVA ZELANDA </t>
  </si>
  <si>
    <t>PALAOS </t>
  </si>
  <si>
    <t>PAPÚA NUEVA GUINEA </t>
  </si>
  <si>
    <t>SAMOA </t>
  </si>
  <si>
    <t>TONGA </t>
  </si>
  <si>
    <t>TUVALU </t>
  </si>
  <si>
    <t>VANUATU </t>
  </si>
  <si>
    <t>OTROS</t>
  </si>
  <si>
    <t>KUWAI</t>
  </si>
  <si>
    <t>Ciudad/Municipio</t>
  </si>
  <si>
    <t>DD/MM/AA</t>
  </si>
  <si>
    <t>HH:MM</t>
  </si>
  <si>
    <t>Banco</t>
  </si>
  <si>
    <t>Itinerario</t>
  </si>
  <si>
    <t>ORIGEN - DESTINO - ORIGEN</t>
  </si>
  <si>
    <t>Requiere estar el día anterior:</t>
  </si>
  <si>
    <t>Nombre Ordenador del gasto</t>
  </si>
  <si>
    <t>Firma Ordenador de Gasto</t>
  </si>
  <si>
    <t>Rubro o Código del Proyecto</t>
  </si>
  <si>
    <t>Item</t>
  </si>
  <si>
    <t>Nombre entidad que ofrece la capacitación:</t>
  </si>
  <si>
    <t>En caso de que la transferencia sea a una entidad internacional, adicional a los datos anteriores se deben indicar los siguientes códigos:</t>
  </si>
  <si>
    <t>SWIFT  </t>
  </si>
  <si>
    <t>ABBA</t>
  </si>
  <si>
    <t>Tipo de cuenta</t>
  </si>
  <si>
    <t>Nombre del Rubro/ Proyecto especial</t>
  </si>
  <si>
    <t>NIT</t>
  </si>
  <si>
    <t>Cuenta Bancaria</t>
  </si>
  <si>
    <t>Valor máximo total pemitido</t>
  </si>
  <si>
    <t>Medellín (Aeropuerto José María Córdoba – Rionegro)</t>
  </si>
  <si>
    <t>Bucaramanga</t>
  </si>
  <si>
    <t>Barranquilla</t>
  </si>
  <si>
    <t>Pasto</t>
  </si>
  <si>
    <t>Transporte Terrestre</t>
  </si>
  <si>
    <t>Distancia en KM</t>
  </si>
  <si>
    <t>Valor máximo a liquidar</t>
  </si>
  <si>
    <t>Valor Gastos de transporte terrestre liquidado</t>
  </si>
  <si>
    <r>
      <t xml:space="preserve">Valor total Máximo permitido
</t>
    </r>
    <r>
      <rPr>
        <b/>
        <sz val="9"/>
        <rFont val="Calibri"/>
        <family val="2"/>
        <scheme val="minor"/>
      </rPr>
      <t>(Incluyendo días de desplazamiento NACIONAL)</t>
    </r>
  </si>
  <si>
    <t>1.  Leticia</t>
  </si>
  <si>
    <t>2. Medellín</t>
  </si>
  <si>
    <t>4. Barranquilla</t>
  </si>
  <si>
    <t>5. Cartagena</t>
  </si>
  <si>
    <t>6. Tunja</t>
  </si>
  <si>
    <t>7. Manizales</t>
  </si>
  <si>
    <t>8. Florencia</t>
  </si>
  <si>
    <t>9.  Yopal</t>
  </si>
  <si>
    <t>10. Popayán</t>
  </si>
  <si>
    <t>11. Valledupar</t>
  </si>
  <si>
    <t>12. Quibdó</t>
  </si>
  <si>
    <t>13. Montería</t>
  </si>
  <si>
    <t>14. Bogotá</t>
  </si>
  <si>
    <t>15. Puerto Inírida</t>
  </si>
  <si>
    <t>16. San José del Guaviare</t>
  </si>
  <si>
    <t>17. Neiva</t>
  </si>
  <si>
    <t>18. Riohacha</t>
  </si>
  <si>
    <t>19. Santa Marta</t>
  </si>
  <si>
    <t>20. Villavicencio</t>
  </si>
  <si>
    <t>21. Pasto</t>
  </si>
  <si>
    <t>22. Cúcuta</t>
  </si>
  <si>
    <t>23. Mocoa</t>
  </si>
  <si>
    <t>24. Armenia</t>
  </si>
  <si>
    <t>25. Pereira</t>
  </si>
  <si>
    <t>26. San Andres</t>
  </si>
  <si>
    <t>27. Bucaramanga</t>
  </si>
  <si>
    <t>28. Sincelejo</t>
  </si>
  <si>
    <t>29. Ibagué</t>
  </si>
  <si>
    <t>30. Cali</t>
  </si>
  <si>
    <t>31. Mitú</t>
  </si>
  <si>
    <t>32. Puerto Carreño</t>
  </si>
  <si>
    <t>Valor Otorgado</t>
  </si>
  <si>
    <t>NO PERMITIDO</t>
  </si>
  <si>
    <t>NO CALCULADO</t>
  </si>
  <si>
    <t>REGISTRE VALOR =&gt;</t>
  </si>
  <si>
    <r>
      <rPr>
        <b/>
        <sz val="11"/>
        <rFont val="Calibri"/>
        <family val="2"/>
        <scheme val="minor"/>
      </rPr>
      <t xml:space="preserve">Requiere liquidación gastos de movilidad </t>
    </r>
    <r>
      <rPr>
        <b/>
        <sz val="8"/>
        <rFont val="Calibri"/>
        <family val="2"/>
        <scheme val="minor"/>
      </rPr>
      <t>(Seleccione SI o NO en la celda siguiente)</t>
    </r>
    <r>
      <rPr>
        <b/>
        <sz val="9"/>
        <rFont val="Calibri"/>
        <family val="2"/>
        <scheme val="minor"/>
      </rPr>
      <t>:</t>
    </r>
  </si>
  <si>
    <r>
      <rPr>
        <b/>
        <sz val="10"/>
        <rFont val="Calibri"/>
        <family val="2"/>
        <scheme val="minor"/>
      </rPr>
      <t xml:space="preserve">Requiere liquidación de gastos de transporte </t>
    </r>
    <r>
      <rPr>
        <b/>
        <sz val="8"/>
        <rFont val="Calibri"/>
        <family val="2"/>
        <scheme val="minor"/>
      </rPr>
      <t>(Seleccione SI o NO en la celda siguiente)</t>
    </r>
    <r>
      <rPr>
        <b/>
        <sz val="11"/>
        <rFont val="Calibri"/>
        <family val="2"/>
        <scheme val="minor"/>
      </rPr>
      <t>:</t>
    </r>
  </si>
  <si>
    <r>
      <rPr>
        <b/>
        <sz val="10"/>
        <rFont val="Calibri"/>
        <family val="2"/>
        <scheme val="minor"/>
      </rPr>
      <t>Requiere liquidación gastos de inscripción</t>
    </r>
    <r>
      <rPr>
        <b/>
        <sz val="11"/>
        <rFont val="Calibri"/>
        <family val="2"/>
        <scheme val="minor"/>
      </rPr>
      <t xml:space="preserve"> </t>
    </r>
    <r>
      <rPr>
        <b/>
        <sz val="8"/>
        <rFont val="Calibri"/>
        <family val="2"/>
        <scheme val="minor"/>
      </rPr>
      <t>(Seleccione SI o NO en la celda siguiente)</t>
    </r>
    <r>
      <rPr>
        <b/>
        <sz val="11"/>
        <rFont val="Calibri"/>
        <family val="2"/>
        <scheme val="minor"/>
      </rPr>
      <t>:</t>
    </r>
  </si>
  <si>
    <t>Transporte</t>
  </si>
  <si>
    <t>Movilidad</t>
  </si>
  <si>
    <t>Inscripcion/
Matricula</t>
  </si>
  <si>
    <t>Por medio de la cual se ordena un pago para apoyo económico</t>
  </si>
  <si>
    <t>NUMERO DE APOYO ECONOMICO:</t>
  </si>
  <si>
    <t>INFORMACIÓN PERSONAL</t>
  </si>
  <si>
    <t>NOMBRE:</t>
  </si>
  <si>
    <t>Contratista</t>
  </si>
  <si>
    <t>Docente_PS</t>
  </si>
  <si>
    <t>Invitado</t>
  </si>
  <si>
    <t>INFORMACIÓN RELATIVA AL APOYO ECONOMICO</t>
  </si>
  <si>
    <t>Objeto del apoyo económico</t>
  </si>
  <si>
    <t>SOLICITADO POR:</t>
  </si>
  <si>
    <t>CALCULO DE VALORES MAXIMOS POR GASTOS</t>
  </si>
  <si>
    <t>Proyección Mensual de la certificación</t>
  </si>
  <si>
    <t>Acto administrativo vinculación</t>
  </si>
  <si>
    <t xml:space="preserve">No. </t>
  </si>
  <si>
    <t>Fecha Inicio</t>
  </si>
  <si>
    <t>Fecha Termina</t>
  </si>
  <si>
    <t>Tel. - Ext. de la dependencia:</t>
  </si>
  <si>
    <t>Docente_Catedratico</t>
  </si>
  <si>
    <t>Docente_Resolucion</t>
  </si>
  <si>
    <t>Nombre del Programa Académico</t>
  </si>
  <si>
    <t>Nombre solicitante:</t>
  </si>
  <si>
    <t>Firma solicitante:</t>
  </si>
  <si>
    <t>INTERNACIONAL: Valor viatico día</t>
  </si>
  <si>
    <t>Justificación en caso de Movilidad para zonas rurales</t>
  </si>
  <si>
    <t>Datos de compra de tiquete por la UTP</t>
  </si>
  <si>
    <t>VALOR TOTAL OTORGADO</t>
  </si>
  <si>
    <t>Valor otorgado por rubro o proyecto</t>
  </si>
  <si>
    <t xml:space="preserve">"En uso de sus facultades legales y estatutarias, en especial las conferidas por el Estatuto General y Resolución de Rectoría N°1334  del 20 de abril de 2016, Por medio de la cual se reglamenta la comisión de servicios y el reconocimiento de apoyos económicos en la Universidad Tecnológica de Pereira", </t>
  </si>
  <si>
    <t xml:space="preserve">a nombre de </t>
  </si>
  <si>
    <t>No.</t>
  </si>
  <si>
    <t>Documento de identidad</t>
  </si>
  <si>
    <t xml:space="preserve"> DE LA UNIVERSIDAD TECNOLÓGICA DE PEREIRA</t>
  </si>
  <si>
    <r>
      <t xml:space="preserve">Que en </t>
    </r>
    <r>
      <rPr>
        <sz val="10"/>
        <rFont val="Calibri"/>
        <family val="2"/>
        <scheme val="minor"/>
      </rPr>
      <t/>
    </r>
  </si>
  <si>
    <t>OBLIGACIÓN DEL BENEFICIARIO</t>
  </si>
  <si>
    <t xml:space="preserve">Que en el mencionado </t>
  </si>
  <si>
    <t>1. El beneficierio deberá cumplir con lo establecido en el capitulo V "De la legalización" de la Resolución de Rectoría N°1334  del 20 de abril de 2016, "Por medio de la cual se reglamenta la comisión de servicios y el reconocimiento de apoyos económicos en la Universidad Tecnológica de Pereira" so pena de las actuaciones administrativas que la Universidad pueda emprender.</t>
  </si>
  <si>
    <t>VINCULACIÓN</t>
  </si>
  <si>
    <t>Duración  del evento</t>
  </si>
  <si>
    <t xml:space="preserve">Gastos asignados </t>
  </si>
  <si>
    <t>APOYOS RECTORÍA</t>
  </si>
  <si>
    <t>APOYO ECONOMICO RECTOR</t>
  </si>
  <si>
    <t>NACIONAL: Valor viatico día restricción</t>
  </si>
  <si>
    <r>
      <t>Si el apoyo es</t>
    </r>
    <r>
      <rPr>
        <b/>
        <u/>
        <sz val="8"/>
        <rFont val="Calibri"/>
        <family val="2"/>
        <scheme val="minor"/>
      </rPr>
      <t xml:space="preserve"> INTERNACIONAL </t>
    </r>
    <r>
      <rPr>
        <b/>
        <sz val="8"/>
        <rFont val="Calibri"/>
        <family val="2"/>
        <scheme val="minor"/>
      </rPr>
      <t>registre el número de dÍas requeridos para su regreso. INCLUYALOS EN LA FECHA DE TERMINACION DEL EVENTO</t>
    </r>
  </si>
  <si>
    <r>
      <t xml:space="preserve">Si el apoyo es </t>
    </r>
    <r>
      <rPr>
        <b/>
        <u/>
        <sz val="8"/>
        <rFont val="Calibri"/>
        <family val="2"/>
        <scheme val="minor"/>
      </rPr>
      <t xml:space="preserve">INTERNACIONAL </t>
    </r>
    <r>
      <rPr>
        <b/>
        <sz val="8"/>
        <rFont val="Calibri"/>
        <family val="2"/>
        <scheme val="minor"/>
      </rPr>
      <t>registre el número de días de desplazamiento. INCLUYALOS EN LA FECHA DE INICIO DEL EVENTO</t>
    </r>
  </si>
  <si>
    <t>Valor transporte Apoyo Rector</t>
  </si>
  <si>
    <t>BOGOTA</t>
  </si>
  <si>
    <t>VALLE_DEL_CAUCA</t>
  </si>
  <si>
    <t>SAN_ANDRES</t>
  </si>
  <si>
    <t>NORTE_SANTANDER</t>
  </si>
  <si>
    <t>Si el destino es internacional digite el nombre de la ciudad o referencia del lugar</t>
  </si>
  <si>
    <t>dd/mm/aaaa</t>
  </si>
  <si>
    <t>APROBADO:</t>
  </si>
  <si>
    <t>NO REQUIERE APROBACIÓN</t>
  </si>
  <si>
    <t>Valor apoyo económico total Máximo permitido
(Incluyendo días de desplazamiento NACIONAL)</t>
  </si>
  <si>
    <t>Valor apoyo económico total Máximo permitido 
(Sin desplazamiento)</t>
  </si>
  <si>
    <t>VISITANTES - DOCENTES_PS - DOCENTES_RESOLUCIÓN</t>
  </si>
  <si>
    <t>CONTRATISTAS - CATEDRÁTICOS</t>
  </si>
  <si>
    <t>APOYO RECTORÍA</t>
  </si>
  <si>
    <t>AUTORIZADA POR:</t>
  </si>
  <si>
    <t>El Solicitante deberá cumplir con lo establecido en  la Resolución de Rectoría N°1334  del 20 de abril de 2016, so pena de las actuaciones administrativas que la Universidad pueda emprender.</t>
  </si>
  <si>
    <t>Valor en pesos
(día internacional)</t>
  </si>
  <si>
    <t>Otros aeropuertos fuera del perímetro urbano</t>
  </si>
  <si>
    <t>dd/mm/aa</t>
  </si>
  <si>
    <t>para atender actividades de interés institucional.</t>
  </si>
  <si>
    <t xml:space="preserve">se establece como obligación el reconocimiento de gastos de apoyo económico requeridos </t>
  </si>
  <si>
    <t>Código</t>
  </si>
  <si>
    <t>Versión</t>
  </si>
  <si>
    <t>Fecha</t>
  </si>
  <si>
    <t>Página</t>
  </si>
  <si>
    <t>Nombre del Beneficiario del apoyo</t>
  </si>
  <si>
    <t>Firma del Beneficiario del apoyo</t>
  </si>
  <si>
    <t>Moneda Apoyo</t>
  </si>
  <si>
    <t>Valor apoyo día</t>
  </si>
  <si>
    <r>
      <t xml:space="preserve">Requiere liquidación de Apoyo Económico </t>
    </r>
    <r>
      <rPr>
        <b/>
        <sz val="8"/>
        <rFont val="Calibri"/>
        <family val="2"/>
        <scheme val="minor"/>
      </rPr>
      <t>(Seleccione SI o NO en la celda siguiente)</t>
    </r>
    <r>
      <rPr>
        <b/>
        <sz val="11"/>
        <rFont val="Calibri"/>
        <family val="2"/>
        <scheme val="minor"/>
      </rPr>
      <t>:</t>
    </r>
  </si>
  <si>
    <t>Apoyo Económico</t>
  </si>
  <si>
    <t>Días de liquidación</t>
  </si>
  <si>
    <t>Miembro Consejo Superior -No Servidor público o Transitorio-</t>
  </si>
  <si>
    <t>NACIONAL:   Máximo Art. 27.  Miembros Consejo Superior (No servidores públicos - No transitorios)</t>
  </si>
  <si>
    <t>INTERNACIONAL: Máximo Art. 27.  Miembros Consejo Superior (No servidores públicos - No transitorios)</t>
  </si>
  <si>
    <t>MIEMBROS DEL CONSEJO SUPERIOR (No servidores públicos - No transitorios)</t>
  </si>
  <si>
    <t>Máximo Art. 7  CON RESTRICCIÓN - Invitados,  DOCENTES PS, DOCENTE_RESOLUCION</t>
  </si>
  <si>
    <t>Servicio de alojamiento para estancias cortas</t>
  </si>
  <si>
    <t>Servicio de suministro de comidas</t>
  </si>
  <si>
    <t>Rubro/Proyecto especial</t>
  </si>
  <si>
    <t xml:space="preserve">TOTAL APOYO A PAGAR </t>
  </si>
  <si>
    <t>GESTIÓN FINANCIERA
OTORGAMIENTO DE APOYOS ECONOMICOS</t>
  </si>
  <si>
    <t>134-F09</t>
  </si>
  <si>
    <t>NACIONAL: Valor viatico día DOCENTE PS - JURADOS - INVITADOS</t>
  </si>
  <si>
    <t>3 El Ordenador de gasto, autoriza al líder de Gestión de Presupuesto para: 1. Modificar el RP para el apoyo económico por un mayor o menor valor pagado por efecto de la TRM o por un mayor o menor valor generado en la factura, 2. Generar RP correspondiente a los gastos financieros cuando se efectúe pago a través de un giro directo con cargo al proyecto en especial de los casos que aplique, 3. Reintegrar al presupuesto los recursos no legalizados por el beneficiario en los tiempos establecidos de acuerdo con la información brindada por tesorería, 4. Modificar el RP generado para el apoyo económico por un mayor o menos valor del tiquete por diferencias con la factura.</t>
  </si>
  <si>
    <t>4. El Ordenador del gasto, declara que cuando el beneficiario del apoyo económico es INVITADO se cumple con la definición de la Resolución de Rectoría N°1334  del 20 de abril de 2016, "Por medio de la cual se reglamenta la comisión de servicios y el reconocimiento de apoyos económicos en la Universidad Tecnológica de Pereira" INVITADO: Aquella persona que presta sus servicios ad-honorem para la Universidad en actividades de interés Universitario y que por lo tanto el Invitado no recibe honorarios.</t>
  </si>
  <si>
    <t>Fecha de elaboración</t>
  </si>
  <si>
    <t>Con la firma las partes se compromenten a cumplir con las obligaciones citadas en el presente documento.</t>
  </si>
  <si>
    <t>RECTOR Valor viatico día Resolución</t>
  </si>
  <si>
    <t>RECTOR: Valor viatico día DOCENTE PS - JURADOS - INVITADOS</t>
  </si>
  <si>
    <t>O.G NACIONAL: Valor viatico día Resolución</t>
  </si>
  <si>
    <t>RANGO DE SALARIO BASE DE LIQUIDACION</t>
  </si>
  <si>
    <t>pernoctando a cualquier distancia</t>
  </si>
  <si>
    <t>Distancia en recorrido terrestre (Ida y Regreso)</t>
  </si>
  <si>
    <t>Hasta 100 Km</t>
  </si>
  <si>
    <t>Entre 101 Km y 210 Km</t>
  </si>
  <si>
    <t>Entre 211 Km y 300 Km</t>
  </si>
  <si>
    <t>Más de 500 Km</t>
  </si>
  <si>
    <t>Más de 301 a 500 Km</t>
  </si>
  <si>
    <t>Invitado Internacional</t>
  </si>
  <si>
    <t>Invitado Internacional Más del Octavo Nivel</t>
  </si>
  <si>
    <t>Invitado Internacional Por grupos</t>
  </si>
  <si>
    <t>N. DE SANTANDER</t>
  </si>
  <si>
    <t>SAN ANDRES</t>
  </si>
  <si>
    <t>VALLE DEL CAUCA</t>
  </si>
  <si>
    <t>LETICIA</t>
  </si>
  <si>
    <t>MEDELLIN (Rionegro)</t>
  </si>
  <si>
    <t>BARRANQUILLA</t>
  </si>
  <si>
    <t>BOGOTA, D.C.</t>
  </si>
  <si>
    <t>CARTAGENA</t>
  </si>
  <si>
    <t>TUNJA</t>
  </si>
  <si>
    <t>MANIZALES</t>
  </si>
  <si>
    <t>FLORENCIA</t>
  </si>
  <si>
    <t>YOPAL</t>
  </si>
  <si>
    <t>POPAYAN</t>
  </si>
  <si>
    <t>VALLEDUPAR</t>
  </si>
  <si>
    <t>QUIBDO</t>
  </si>
  <si>
    <t>MONTERIA</t>
  </si>
  <si>
    <t>AGUA DE DIOS</t>
  </si>
  <si>
    <t>INIRIDA</t>
  </si>
  <si>
    <t>SAN JOSE DEL GUAVIARE</t>
  </si>
  <si>
    <t>NEIVA</t>
  </si>
  <si>
    <t>RIOHACHA</t>
  </si>
  <si>
    <t>SANTA MARTA</t>
  </si>
  <si>
    <t>VILLAVICENCIO</t>
  </si>
  <si>
    <t>CUCUTA</t>
  </si>
  <si>
    <t>PASTO</t>
  </si>
  <si>
    <t>MOCOA</t>
  </si>
  <si>
    <t>ARMENIA</t>
  </si>
  <si>
    <t>PEREIRA</t>
  </si>
  <si>
    <t>BUCARAMANGA</t>
  </si>
  <si>
    <t>SINCELEJO</t>
  </si>
  <si>
    <t>IBAGUE</t>
  </si>
  <si>
    <t>CALI</t>
  </si>
  <si>
    <t>MITU</t>
  </si>
  <si>
    <t>PUERTO CARREÑO</t>
  </si>
  <si>
    <t>EL ENCANTO</t>
  </si>
  <si>
    <t>ARAUQUITA</t>
  </si>
  <si>
    <t>BARANOA</t>
  </si>
  <si>
    <t>ACHI</t>
  </si>
  <si>
    <t>ALMEIDA</t>
  </si>
  <si>
    <t>AGUADAS</t>
  </si>
  <si>
    <t>ALBANIA</t>
  </si>
  <si>
    <t>AGUAZUL</t>
  </si>
  <si>
    <t>ALMAGUER</t>
  </si>
  <si>
    <t>AGUACHICA</t>
  </si>
  <si>
    <t>ACANDI</t>
  </si>
  <si>
    <t>AYAPEL</t>
  </si>
  <si>
    <t>ALBAN</t>
  </si>
  <si>
    <t>BARRANCO MINAS</t>
  </si>
  <si>
    <t>CALAMAR</t>
  </si>
  <si>
    <t>ACEVEDO</t>
  </si>
  <si>
    <t>ALGARROBO</t>
  </si>
  <si>
    <t>ACACIAS</t>
  </si>
  <si>
    <t>ABREGO</t>
  </si>
  <si>
    <t>COLON</t>
  </si>
  <si>
    <t>BUENAVISTA</t>
  </si>
  <si>
    <t>APIA</t>
  </si>
  <si>
    <t>PROVIDENCIA</t>
  </si>
  <si>
    <t>AGUADA</t>
  </si>
  <si>
    <t>ALPUJARRA</t>
  </si>
  <si>
    <t>ALCALA</t>
  </si>
  <si>
    <t>CARURU</t>
  </si>
  <si>
    <t>LA PRIMAVERA</t>
  </si>
  <si>
    <t>LA CHORRERA</t>
  </si>
  <si>
    <t>ABEJORRAL</t>
  </si>
  <si>
    <t>CRAVO NORTE</t>
  </si>
  <si>
    <t>CAMPO DE LA CRUZ</t>
  </si>
  <si>
    <t>ALTOS DEL ROSARIO</t>
  </si>
  <si>
    <t>AQUITANIA</t>
  </si>
  <si>
    <t>ANSERMA</t>
  </si>
  <si>
    <t>BELEN DE LOS ANDAQUIES</t>
  </si>
  <si>
    <t>CHAMEZA</t>
  </si>
  <si>
    <t>AGUSTIN CODAZZI</t>
  </si>
  <si>
    <t>ALTO BAUDO</t>
  </si>
  <si>
    <t>ANAPOIMA</t>
  </si>
  <si>
    <t>MAPIRIPANA</t>
  </si>
  <si>
    <t>EL RETORNO</t>
  </si>
  <si>
    <t>AGRADO</t>
  </si>
  <si>
    <t>BARRANCAS</t>
  </si>
  <si>
    <t>ARACATACA</t>
  </si>
  <si>
    <t>BARRANCA DE UPIA</t>
  </si>
  <si>
    <t>ARBOLEDAS</t>
  </si>
  <si>
    <t>ALDANA</t>
  </si>
  <si>
    <t>ORITO</t>
  </si>
  <si>
    <t>CALARCA</t>
  </si>
  <si>
    <t>BALBOA</t>
  </si>
  <si>
    <t>CAIMITO</t>
  </si>
  <si>
    <t>ALVARADO</t>
  </si>
  <si>
    <t>ANDALUCIA</t>
  </si>
  <si>
    <t>PACOA</t>
  </si>
  <si>
    <t>SANTA ROSALIA</t>
  </si>
  <si>
    <t>LA PEDRERA</t>
  </si>
  <si>
    <t>ABRIAQUI</t>
  </si>
  <si>
    <t>FORTUL</t>
  </si>
  <si>
    <t>CANDELARIA</t>
  </si>
  <si>
    <t>ARENAL</t>
  </si>
  <si>
    <t>ARCABUCO</t>
  </si>
  <si>
    <t>ARANZAZU</t>
  </si>
  <si>
    <t>CARTAGENA DEL CHAIRA</t>
  </si>
  <si>
    <t>HATO COROZAL</t>
  </si>
  <si>
    <t>ASTREA</t>
  </si>
  <si>
    <t>ATRATO</t>
  </si>
  <si>
    <t>CANALETE</t>
  </si>
  <si>
    <t>ANOLAIMA</t>
  </si>
  <si>
    <t>SAN FELIPE</t>
  </si>
  <si>
    <t>MIRAFLORES</t>
  </si>
  <si>
    <t>AIPE</t>
  </si>
  <si>
    <t>DIBULLA</t>
  </si>
  <si>
    <t>ARIGUANI</t>
  </si>
  <si>
    <t>CABUYARO</t>
  </si>
  <si>
    <t>BOCHALEMA</t>
  </si>
  <si>
    <t>ANCUYA</t>
  </si>
  <si>
    <t>PUERTO ASIS</t>
  </si>
  <si>
    <t>CIRCASIA</t>
  </si>
  <si>
    <t>BELEN DE UMBRIA</t>
  </si>
  <si>
    <t>ARATOCA</t>
  </si>
  <si>
    <t>COLOSO</t>
  </si>
  <si>
    <t>AMBALEMA</t>
  </si>
  <si>
    <t>ANSERMANUEVO</t>
  </si>
  <si>
    <t>TARAIRA</t>
  </si>
  <si>
    <t>CUMARIBO</t>
  </si>
  <si>
    <t>LA VICTORIA</t>
  </si>
  <si>
    <t>ALEJANDRIA</t>
  </si>
  <si>
    <t>PUERTO RONDON</t>
  </si>
  <si>
    <t>GALAPA</t>
  </si>
  <si>
    <t>ARJONA</t>
  </si>
  <si>
    <t>BELEN</t>
  </si>
  <si>
    <t>BELALCAZAR</t>
  </si>
  <si>
    <t>CURILLO</t>
  </si>
  <si>
    <t>LA SALINA</t>
  </si>
  <si>
    <t>BECERRIL</t>
  </si>
  <si>
    <t>BAGADO</t>
  </si>
  <si>
    <t>CERETE</t>
  </si>
  <si>
    <t>ARBELAEZ</t>
  </si>
  <si>
    <t>PUERTO COLOMBIA</t>
  </si>
  <si>
    <t>ALGECIRAS</t>
  </si>
  <si>
    <t>DISTRACCION</t>
  </si>
  <si>
    <t>CERRO SAN ANTONIO</t>
  </si>
  <si>
    <t>CASTILLA LA NUEVA</t>
  </si>
  <si>
    <t>BUCARASICA</t>
  </si>
  <si>
    <t>ARBOLEDA</t>
  </si>
  <si>
    <t>PUERTO CAICEDO</t>
  </si>
  <si>
    <t>DOSQUEBRADAS</t>
  </si>
  <si>
    <t>BARBOSA</t>
  </si>
  <si>
    <t>COROZAL</t>
  </si>
  <si>
    <t>ANZOATEGUI</t>
  </si>
  <si>
    <t>PAPUNAUA</t>
  </si>
  <si>
    <t>MIRITI - PARANA</t>
  </si>
  <si>
    <t>AMAGA</t>
  </si>
  <si>
    <t>SARAVENA</t>
  </si>
  <si>
    <t>JUAN DE ACOSTA</t>
  </si>
  <si>
    <t>ARROYOHONDO</t>
  </si>
  <si>
    <t>BERBEO</t>
  </si>
  <si>
    <t>CHINCHINA</t>
  </si>
  <si>
    <t>EL DONCELLO</t>
  </si>
  <si>
    <t>MANI</t>
  </si>
  <si>
    <t>BUENOS AIRES</t>
  </si>
  <si>
    <t>BOSCONIA</t>
  </si>
  <si>
    <t>BAHIA SOLANO</t>
  </si>
  <si>
    <t>CHIMA</t>
  </si>
  <si>
    <t>BELTRAN</t>
  </si>
  <si>
    <t>LA GUADALUPE</t>
  </si>
  <si>
    <t>ALTAMIRA</t>
  </si>
  <si>
    <t>EL MOLINO</t>
  </si>
  <si>
    <t>CHIBOLO</t>
  </si>
  <si>
    <t>CUBARRAL</t>
  </si>
  <si>
    <t>CACOTA</t>
  </si>
  <si>
    <t>BARBACOAS</t>
  </si>
  <si>
    <t>PUERTO GUZMAN</t>
  </si>
  <si>
    <t>FILANDIA</t>
  </si>
  <si>
    <t>GUATICA</t>
  </si>
  <si>
    <t>BARICHARA</t>
  </si>
  <si>
    <t>COVEÑAS</t>
  </si>
  <si>
    <t>ARMERO</t>
  </si>
  <si>
    <t>YAVARATE</t>
  </si>
  <si>
    <t>PUERTO ALEGRIA</t>
  </si>
  <si>
    <t>AMALFI</t>
  </si>
  <si>
    <t>TAME</t>
  </si>
  <si>
    <t>LURUACO</t>
  </si>
  <si>
    <t>BARRANCO DE LOBA</t>
  </si>
  <si>
    <t>BETEITIVA</t>
  </si>
  <si>
    <t>FILADELFIA</t>
  </si>
  <si>
    <t>EL PAUJIL</t>
  </si>
  <si>
    <t>MONTERREY</t>
  </si>
  <si>
    <t>CAJIBIO</t>
  </si>
  <si>
    <t>CHIMICHAGUA</t>
  </si>
  <si>
    <t>BAJO BAUDO</t>
  </si>
  <si>
    <t>CHINU</t>
  </si>
  <si>
    <t>BITUIMA</t>
  </si>
  <si>
    <t>CACAHUAL</t>
  </si>
  <si>
    <t>BARAYA</t>
  </si>
  <si>
    <t>FONSECA</t>
  </si>
  <si>
    <t>CIENAGA</t>
  </si>
  <si>
    <t>CUMARAL</t>
  </si>
  <si>
    <t>CACHIRA</t>
  </si>
  <si>
    <t>LEGUIZAMO</t>
  </si>
  <si>
    <t>GENOVA</t>
  </si>
  <si>
    <t>LA CELIA</t>
  </si>
  <si>
    <t>BARRANCABERMEJA</t>
  </si>
  <si>
    <t>CHALAN</t>
  </si>
  <si>
    <t>ATACO</t>
  </si>
  <si>
    <t>BUENAVENTURA</t>
  </si>
  <si>
    <t>PUERTO ARICA</t>
  </si>
  <si>
    <t>ANDES</t>
  </si>
  <si>
    <t>MALAMBO</t>
  </si>
  <si>
    <t>BOAVITA</t>
  </si>
  <si>
    <t>LA DORADA</t>
  </si>
  <si>
    <t>LA MONTAÑITA</t>
  </si>
  <si>
    <t>NUNCHIA</t>
  </si>
  <si>
    <t>CALDONO</t>
  </si>
  <si>
    <t>CHIRIGUANA</t>
  </si>
  <si>
    <t>BOJAYA</t>
  </si>
  <si>
    <t>CIENAGA DE ORO</t>
  </si>
  <si>
    <t>BOJACA</t>
  </si>
  <si>
    <t>PANA PANA</t>
  </si>
  <si>
    <t>CAMPOALEGRE</t>
  </si>
  <si>
    <t>HATONUEVO</t>
  </si>
  <si>
    <t>CONCORDIA</t>
  </si>
  <si>
    <t>EL CALVARIO</t>
  </si>
  <si>
    <t>CHINACOTA</t>
  </si>
  <si>
    <t>BUESACO</t>
  </si>
  <si>
    <t>SIBUNDOY</t>
  </si>
  <si>
    <t>LA TEBAIDA</t>
  </si>
  <si>
    <t>LA VIRGINIA</t>
  </si>
  <si>
    <t>BETULIA</t>
  </si>
  <si>
    <t>EL ROBLE</t>
  </si>
  <si>
    <t>CAJAMARCA</t>
  </si>
  <si>
    <t>GUADALAJARA DE BUGA</t>
  </si>
  <si>
    <t>PUERTO NARIÑO</t>
  </si>
  <si>
    <t>ANGELOPOLIS</t>
  </si>
  <si>
    <t>MANATI</t>
  </si>
  <si>
    <t>CANTAGALLO</t>
  </si>
  <si>
    <t>LA MERCED</t>
  </si>
  <si>
    <t>MILAN</t>
  </si>
  <si>
    <t>OROCUE</t>
  </si>
  <si>
    <t>CALOTO</t>
  </si>
  <si>
    <t>CURUMANI</t>
  </si>
  <si>
    <t>EL CANTON DEL SAN PABLO</t>
  </si>
  <si>
    <t>COTORRA</t>
  </si>
  <si>
    <t>CABRERA</t>
  </si>
  <si>
    <t>MORICHAL</t>
  </si>
  <si>
    <t>COLOMBIA</t>
  </si>
  <si>
    <t>LA JAGUA DEL PILAR</t>
  </si>
  <si>
    <t>EL BANCO</t>
  </si>
  <si>
    <t>EL CASTILLO</t>
  </si>
  <si>
    <t>CHITAGA</t>
  </si>
  <si>
    <t>SAN FRANCISCO</t>
  </si>
  <si>
    <t>MONTENEGRO</t>
  </si>
  <si>
    <t>MARSELLA</t>
  </si>
  <si>
    <t>GALERAS</t>
  </si>
  <si>
    <t>CARMEN DE APICALA</t>
  </si>
  <si>
    <t>BUGALAGRANDE</t>
  </si>
  <si>
    <t>PUERTO SANTANDER</t>
  </si>
  <si>
    <t>ANGOSTURA</t>
  </si>
  <si>
    <t>PALMAR DE VARELA</t>
  </si>
  <si>
    <t>CICUCO</t>
  </si>
  <si>
    <t>BRICEÑO</t>
  </si>
  <si>
    <t>MANZANARES</t>
  </si>
  <si>
    <t>MORELIA</t>
  </si>
  <si>
    <t>PAZ DE ARIPORO</t>
  </si>
  <si>
    <t>CORINTO</t>
  </si>
  <si>
    <t>EL COPEY</t>
  </si>
  <si>
    <t>CARMEN DEL DARIEN</t>
  </si>
  <si>
    <t>LA APARTADA</t>
  </si>
  <si>
    <t>CACHIPAY</t>
  </si>
  <si>
    <t>ELIAS</t>
  </si>
  <si>
    <t>MAICAO</t>
  </si>
  <si>
    <t>EL PIÑON</t>
  </si>
  <si>
    <t>EL DORADO</t>
  </si>
  <si>
    <t>CONVENCION</t>
  </si>
  <si>
    <t>CONSACA</t>
  </si>
  <si>
    <t>SAN MIGUEL</t>
  </si>
  <si>
    <t>PIJAO</t>
  </si>
  <si>
    <t>MISTRATO</t>
  </si>
  <si>
    <t>GUARANDA</t>
  </si>
  <si>
    <t>CASABIANCA</t>
  </si>
  <si>
    <t>CAICEDONIA</t>
  </si>
  <si>
    <t>TARAPACA</t>
  </si>
  <si>
    <t>ANORI</t>
  </si>
  <si>
    <t>PIOJO</t>
  </si>
  <si>
    <t>MARMATO</t>
  </si>
  <si>
    <t>PORE</t>
  </si>
  <si>
    <t>EL TAMBO</t>
  </si>
  <si>
    <t>EL PASO</t>
  </si>
  <si>
    <t>CERTEGUI</t>
  </si>
  <si>
    <t>LORICA</t>
  </si>
  <si>
    <t>CAJICA</t>
  </si>
  <si>
    <t>GARZON</t>
  </si>
  <si>
    <t>MANAURE</t>
  </si>
  <si>
    <t>EL RETEN</t>
  </si>
  <si>
    <t>FUENTE DE ORO</t>
  </si>
  <si>
    <t>CUCUTILLA</t>
  </si>
  <si>
    <t>CONTADERO</t>
  </si>
  <si>
    <t>SANTIAGO</t>
  </si>
  <si>
    <t>QUIMBAYA</t>
  </si>
  <si>
    <t>PUEBLO RICO</t>
  </si>
  <si>
    <t>CALIFORNIA</t>
  </si>
  <si>
    <t>LA UNION</t>
  </si>
  <si>
    <t>CHAPARRAL</t>
  </si>
  <si>
    <t>CALIMA</t>
  </si>
  <si>
    <t>SANTAFE DE ANTIOQUIA</t>
  </si>
  <si>
    <t>POLONUEVO</t>
  </si>
  <si>
    <t>CLEMENCIA</t>
  </si>
  <si>
    <t>BUSBANZA</t>
  </si>
  <si>
    <t>MARQUETALIA</t>
  </si>
  <si>
    <t>SAN JOSE DEL FRAGUA</t>
  </si>
  <si>
    <t>RECETOR</t>
  </si>
  <si>
    <t>GAMARRA</t>
  </si>
  <si>
    <t>CONDOTO</t>
  </si>
  <si>
    <t>LOS CORDOBAS</t>
  </si>
  <si>
    <t>CAPARRAPI</t>
  </si>
  <si>
    <t>GIGANTE</t>
  </si>
  <si>
    <t>SAN JUAN DEL CESAR</t>
  </si>
  <si>
    <t>FUNDACION</t>
  </si>
  <si>
    <t>DURANIA</t>
  </si>
  <si>
    <t>VALLE DEL GUAMUEZ</t>
  </si>
  <si>
    <t>SALENTO</t>
  </si>
  <si>
    <t>QUINCHIA</t>
  </si>
  <si>
    <t>CAPITANEJO</t>
  </si>
  <si>
    <t>LOS PALMITOS</t>
  </si>
  <si>
    <t>COELLO</t>
  </si>
  <si>
    <t>ANZA</t>
  </si>
  <si>
    <t>PONEDERA</t>
  </si>
  <si>
    <t>EL CARMEN DE BOLIVAR</t>
  </si>
  <si>
    <t>MARULANDA</t>
  </si>
  <si>
    <t>SAN VICENTE DEL CAGUAN</t>
  </si>
  <si>
    <t>SABANALARGA</t>
  </si>
  <si>
    <t>GUACHENE</t>
  </si>
  <si>
    <t>GONZALEZ</t>
  </si>
  <si>
    <t>EL CARMEN DE ATRATO</t>
  </si>
  <si>
    <t>MOMIL</t>
  </si>
  <si>
    <t>CAQUEZA</t>
  </si>
  <si>
    <t>URIBIA</t>
  </si>
  <si>
    <t>GUAMAL</t>
  </si>
  <si>
    <t>EL CARMEN</t>
  </si>
  <si>
    <t>CUASPUD</t>
  </si>
  <si>
    <t>VILLAGARZON</t>
  </si>
  <si>
    <t>SANTA ROSA DE CABAL</t>
  </si>
  <si>
    <t>CARCASI</t>
  </si>
  <si>
    <t>MAJAGUAL</t>
  </si>
  <si>
    <t>COYAIMA</t>
  </si>
  <si>
    <t>CARTAGO</t>
  </si>
  <si>
    <t>APARTADO</t>
  </si>
  <si>
    <t>EL GUAMO</t>
  </si>
  <si>
    <t>CAMPOHERMOSO</t>
  </si>
  <si>
    <t>NEIRA</t>
  </si>
  <si>
    <t>SOLANO</t>
  </si>
  <si>
    <t>SACAMA</t>
  </si>
  <si>
    <t>GUAPI</t>
  </si>
  <si>
    <t>LA GLORIA</t>
  </si>
  <si>
    <t>EL LITORAL DEL SAN JUAN</t>
  </si>
  <si>
    <t>MONTELIBANO</t>
  </si>
  <si>
    <t>CARMEN DE CARUPA</t>
  </si>
  <si>
    <t>HOBO</t>
  </si>
  <si>
    <t>URUMITA</t>
  </si>
  <si>
    <t>NUEVA GRANADA</t>
  </si>
  <si>
    <t>MAPIRIPAN</t>
  </si>
  <si>
    <t>EL TARRA</t>
  </si>
  <si>
    <t>CUMBAL</t>
  </si>
  <si>
    <t>SANTUARIO</t>
  </si>
  <si>
    <t>CEPITA</t>
  </si>
  <si>
    <t>MORROA</t>
  </si>
  <si>
    <t>CUNDAY</t>
  </si>
  <si>
    <t>DAGUA</t>
  </si>
  <si>
    <t>ARBOLETES</t>
  </si>
  <si>
    <t>REPELON</t>
  </si>
  <si>
    <t>EL PEÑON</t>
  </si>
  <si>
    <t>CERINZA</t>
  </si>
  <si>
    <t>NORCASIA</t>
  </si>
  <si>
    <t>SOLITA</t>
  </si>
  <si>
    <t>SAN LUIS DE PALENQUE</t>
  </si>
  <si>
    <t>INZA</t>
  </si>
  <si>
    <t>LA JAGUA DE IBIRICO</t>
  </si>
  <si>
    <t>ISTMINA</t>
  </si>
  <si>
    <t>MOÑITOS</t>
  </si>
  <si>
    <t>CHAGUANI</t>
  </si>
  <si>
    <t>IQUIRA</t>
  </si>
  <si>
    <t>VILLANUEVA</t>
  </si>
  <si>
    <t>PEDRAZA</t>
  </si>
  <si>
    <t>MESETAS</t>
  </si>
  <si>
    <t>EL ZULIA</t>
  </si>
  <si>
    <t>CUMBITARA</t>
  </si>
  <si>
    <t>CERRITO</t>
  </si>
  <si>
    <t>OVEJAS</t>
  </si>
  <si>
    <t>DOLORES</t>
  </si>
  <si>
    <t>EL AGUILA</t>
  </si>
  <si>
    <t>SABANAGRANDE</t>
  </si>
  <si>
    <t>HATILLO DE LOBA</t>
  </si>
  <si>
    <t>CHINAVITA</t>
  </si>
  <si>
    <t>PACORA</t>
  </si>
  <si>
    <t>VALPARAISO</t>
  </si>
  <si>
    <t>TAMARA</t>
  </si>
  <si>
    <t>JAMBALO</t>
  </si>
  <si>
    <t>JURADO</t>
  </si>
  <si>
    <t>PLANETA RICA</t>
  </si>
  <si>
    <t>CHIA</t>
  </si>
  <si>
    <t>ISNOS</t>
  </si>
  <si>
    <t>PIJIÑO DEL CARMEN</t>
  </si>
  <si>
    <t>LA MACARENA</t>
  </si>
  <si>
    <t>GRAMALOTE</t>
  </si>
  <si>
    <t>CHACHAGsI</t>
  </si>
  <si>
    <t>CHARALA</t>
  </si>
  <si>
    <t>PALMITO</t>
  </si>
  <si>
    <t>ESPINAL</t>
  </si>
  <si>
    <t>EL CAIRO</t>
  </si>
  <si>
    <t>MAGANGUE</t>
  </si>
  <si>
    <t>CHIQUINQUIRA</t>
  </si>
  <si>
    <t>PALESTINA</t>
  </si>
  <si>
    <t>TAURAMENA</t>
  </si>
  <si>
    <t>LA SIERRA</t>
  </si>
  <si>
    <t>PAILITAS</t>
  </si>
  <si>
    <t>LLORO</t>
  </si>
  <si>
    <t>PUEBLO NUEVO</t>
  </si>
  <si>
    <t>CHIPAQUE</t>
  </si>
  <si>
    <t>LA ARGENTINA</t>
  </si>
  <si>
    <t>PIVIJAY</t>
  </si>
  <si>
    <t>URIBE</t>
  </si>
  <si>
    <t>HACARI</t>
  </si>
  <si>
    <t>EL CHARCO</t>
  </si>
  <si>
    <t>CHARTA</t>
  </si>
  <si>
    <t>SAMPUES</t>
  </si>
  <si>
    <t>FALAN</t>
  </si>
  <si>
    <t>EL CERRITO</t>
  </si>
  <si>
    <t>SANTA LUCIA</t>
  </si>
  <si>
    <t>MAHATES</t>
  </si>
  <si>
    <t>CHISCAS</t>
  </si>
  <si>
    <t>PENSILVANIA</t>
  </si>
  <si>
    <t>TRINIDAD</t>
  </si>
  <si>
    <t>LA VEGA</t>
  </si>
  <si>
    <t>PELAYA</t>
  </si>
  <si>
    <t>MEDIO ATRATO</t>
  </si>
  <si>
    <t>PUERTO ESCONDIDO</t>
  </si>
  <si>
    <t>CHOACHI</t>
  </si>
  <si>
    <t>LA PLATA</t>
  </si>
  <si>
    <t>PLATO</t>
  </si>
  <si>
    <t>LEJANIAS</t>
  </si>
  <si>
    <t>HERRAN</t>
  </si>
  <si>
    <t>EL PEÑOL</t>
  </si>
  <si>
    <t>SAN BENITO ABAD</t>
  </si>
  <si>
    <t>FLANDES</t>
  </si>
  <si>
    <t>EL DOVIO</t>
  </si>
  <si>
    <t>BELMIRA</t>
  </si>
  <si>
    <t>SANTO TOMAS</t>
  </si>
  <si>
    <t>MARGARITA</t>
  </si>
  <si>
    <t>CHITA</t>
  </si>
  <si>
    <t>RIOSUCIO</t>
  </si>
  <si>
    <t>LOPEZ</t>
  </si>
  <si>
    <t>PUEBLO BELLO</t>
  </si>
  <si>
    <t>MEDIO BAUDO</t>
  </si>
  <si>
    <t>PUERTO LIBERTADOR</t>
  </si>
  <si>
    <t>CHOCONTA</t>
  </si>
  <si>
    <t>NATAGA</t>
  </si>
  <si>
    <t>PUEBLOVIEJO</t>
  </si>
  <si>
    <t>PUERTO CONCORDIA</t>
  </si>
  <si>
    <t>LABATECA</t>
  </si>
  <si>
    <t>EL ROSARIO</t>
  </si>
  <si>
    <t>CHIPATA</t>
  </si>
  <si>
    <t>SAN JUAN DE BETULIA</t>
  </si>
  <si>
    <t>FRESNO</t>
  </si>
  <si>
    <t>FLORIDA</t>
  </si>
  <si>
    <t>BELLO</t>
  </si>
  <si>
    <t>SOLEDAD</t>
  </si>
  <si>
    <t>MARIA LA BAJA</t>
  </si>
  <si>
    <t>CHITARAQUE</t>
  </si>
  <si>
    <t>MERCADERES</t>
  </si>
  <si>
    <t>RIO DE ORO</t>
  </si>
  <si>
    <t>MEDIO SAN JUAN</t>
  </si>
  <si>
    <t>PURISIMA</t>
  </si>
  <si>
    <t>COGUA</t>
  </si>
  <si>
    <t>OPORAPA</t>
  </si>
  <si>
    <t>REMOLINO</t>
  </si>
  <si>
    <t>PUERTO GAITAN</t>
  </si>
  <si>
    <t>LA ESPERANZA</t>
  </si>
  <si>
    <t>EL TABLON DE GOMEZ</t>
  </si>
  <si>
    <t>CIMITARRA</t>
  </si>
  <si>
    <t>SAN MARCOS</t>
  </si>
  <si>
    <t>GUAMO</t>
  </si>
  <si>
    <t>GINEBRA</t>
  </si>
  <si>
    <t>BETANIA</t>
  </si>
  <si>
    <t>SUAN</t>
  </si>
  <si>
    <t>MONTECRISTO</t>
  </si>
  <si>
    <t>CHIVATA</t>
  </si>
  <si>
    <t>SALAMINA</t>
  </si>
  <si>
    <t>MIRANDA</t>
  </si>
  <si>
    <t>LA PAZ</t>
  </si>
  <si>
    <t>NOVITA</t>
  </si>
  <si>
    <t>SAHAGUN</t>
  </si>
  <si>
    <t>COTA</t>
  </si>
  <si>
    <t>PAICOL</t>
  </si>
  <si>
    <t>SABANAS DE SAN ANGEL</t>
  </si>
  <si>
    <t>PUERTO LOPEZ</t>
  </si>
  <si>
    <t>LA PLAYA</t>
  </si>
  <si>
    <t>CONCEPCION</t>
  </si>
  <si>
    <t>SAN ONOFRE</t>
  </si>
  <si>
    <t>HERVEO</t>
  </si>
  <si>
    <t>GUACARI</t>
  </si>
  <si>
    <t>TUBARA</t>
  </si>
  <si>
    <t>MOMPOS</t>
  </si>
  <si>
    <t>CIENEGA</t>
  </si>
  <si>
    <t>SAMANA</t>
  </si>
  <si>
    <t>MORALES</t>
  </si>
  <si>
    <t>SAN ALBERTO</t>
  </si>
  <si>
    <t>NUQUI</t>
  </si>
  <si>
    <t>SAN ANDRES SOTAVENTO</t>
  </si>
  <si>
    <t>CUCUNUBA</t>
  </si>
  <si>
    <t>PALERMO</t>
  </si>
  <si>
    <t>PUERTO LLERAS</t>
  </si>
  <si>
    <t>LOS PATIOS</t>
  </si>
  <si>
    <t>FUNES</t>
  </si>
  <si>
    <t>CONFINES</t>
  </si>
  <si>
    <t>SAN PEDRO</t>
  </si>
  <si>
    <t>HONDA</t>
  </si>
  <si>
    <t>JAMUNDI</t>
  </si>
  <si>
    <t>CIUDAD BOLIVAR</t>
  </si>
  <si>
    <t>USIACURI</t>
  </si>
  <si>
    <t>NOROSI</t>
  </si>
  <si>
    <t>COMBITA</t>
  </si>
  <si>
    <t>SAN JOSE</t>
  </si>
  <si>
    <t>PADILLA</t>
  </si>
  <si>
    <t>SAN DIEGO</t>
  </si>
  <si>
    <t>RIO IRO</t>
  </si>
  <si>
    <t>SAN ANTERO</t>
  </si>
  <si>
    <t>EL COLEGIO</t>
  </si>
  <si>
    <t>SAN SEBASTIAN DE BUENAVISTA</t>
  </si>
  <si>
    <t>LOURDES</t>
  </si>
  <si>
    <t>GUACHUCAL</t>
  </si>
  <si>
    <t>CONTRATACION</t>
  </si>
  <si>
    <t>SAN LUIS DE SINCE</t>
  </si>
  <si>
    <t>ICONONZO</t>
  </si>
  <si>
    <t>LA CUMBRE</t>
  </si>
  <si>
    <t>COPER</t>
  </si>
  <si>
    <t>SUPIA</t>
  </si>
  <si>
    <t>PAEZ</t>
  </si>
  <si>
    <t>SAN MARTIN</t>
  </si>
  <si>
    <t>RIO QUITO</t>
  </si>
  <si>
    <t>SAN BERNARDO DEL VIENTO</t>
  </si>
  <si>
    <t>PITAL</t>
  </si>
  <si>
    <t>SAN ZENON</t>
  </si>
  <si>
    <t>RESTREPO</t>
  </si>
  <si>
    <t>MUTISCUA</t>
  </si>
  <si>
    <t>GUAITARILLA</t>
  </si>
  <si>
    <t>COROMORO</t>
  </si>
  <si>
    <t>LERIDA</t>
  </si>
  <si>
    <t>BURITICA</t>
  </si>
  <si>
    <t>PINILLOS</t>
  </si>
  <si>
    <t>CORRALES</t>
  </si>
  <si>
    <t>VICTORIA</t>
  </si>
  <si>
    <t>PATIA</t>
  </si>
  <si>
    <t>TAMALAMEQUE</t>
  </si>
  <si>
    <t>SAN CARLOS</t>
  </si>
  <si>
    <t>EL ROSAL</t>
  </si>
  <si>
    <t>PITALITO</t>
  </si>
  <si>
    <t>SANTA ANA</t>
  </si>
  <si>
    <t>SAN CARLOS DE GUAROA</t>
  </si>
  <si>
    <t>OCAÑA</t>
  </si>
  <si>
    <t>GUALMATAN</t>
  </si>
  <si>
    <t>CURITI</t>
  </si>
  <si>
    <t>SANTIAGO DE TOLU</t>
  </si>
  <si>
    <t>LIBANO</t>
  </si>
  <si>
    <t>CACERES</t>
  </si>
  <si>
    <t>REGIDOR</t>
  </si>
  <si>
    <t>COVARACHIA</t>
  </si>
  <si>
    <t>VILLAMARIA</t>
  </si>
  <si>
    <t>PIAMONTE</t>
  </si>
  <si>
    <t>SAN JOSE DEL PALMAR</t>
  </si>
  <si>
    <t>SAN PELAYO</t>
  </si>
  <si>
    <t>FACATATIVA</t>
  </si>
  <si>
    <t>RIVERA</t>
  </si>
  <si>
    <t>SANTA BARBARA DE PINTO</t>
  </si>
  <si>
    <t>SAN JUAN DE ARAMA</t>
  </si>
  <si>
    <t>PAMPLONA</t>
  </si>
  <si>
    <t>ILES</t>
  </si>
  <si>
    <t>EL CARMEN DE CHUCURI</t>
  </si>
  <si>
    <t>TOLU VIEJO</t>
  </si>
  <si>
    <t>MARIQUITA</t>
  </si>
  <si>
    <t>OBANDO</t>
  </si>
  <si>
    <t>CAICEDO</t>
  </si>
  <si>
    <t>RIO VIEJO</t>
  </si>
  <si>
    <t>CUBARA</t>
  </si>
  <si>
    <t>VITERBO</t>
  </si>
  <si>
    <t>PIENDAMO</t>
  </si>
  <si>
    <t>SIPI</t>
  </si>
  <si>
    <t>TIERRALTA</t>
  </si>
  <si>
    <t>FOMEQUE</t>
  </si>
  <si>
    <t>SALADOBLANCO</t>
  </si>
  <si>
    <t>SITIONUEVO</t>
  </si>
  <si>
    <t>SAN JUANITO</t>
  </si>
  <si>
    <t>PAMPLONITA</t>
  </si>
  <si>
    <t>IMUES</t>
  </si>
  <si>
    <t>EL GUACAMAYO</t>
  </si>
  <si>
    <t>MELGAR</t>
  </si>
  <si>
    <t>PALMIRA</t>
  </si>
  <si>
    <t>SAN CRISTOBAL</t>
  </si>
  <si>
    <t>CUCAITA</t>
  </si>
  <si>
    <t>PUERTO TEJADA</t>
  </si>
  <si>
    <t>TADO</t>
  </si>
  <si>
    <t>VALENCIA</t>
  </si>
  <si>
    <t>FOSCA</t>
  </si>
  <si>
    <t>SAN AGUSTIN</t>
  </si>
  <si>
    <t>TENERIFE</t>
  </si>
  <si>
    <t>IPIALES</t>
  </si>
  <si>
    <t>MURILLO</t>
  </si>
  <si>
    <t>PRADERA</t>
  </si>
  <si>
    <t>CAMPAMENTO</t>
  </si>
  <si>
    <t>SAN ESTANISLAO</t>
  </si>
  <si>
    <t>CUITIVA</t>
  </si>
  <si>
    <t>PURACE</t>
  </si>
  <si>
    <t>UNGUIA</t>
  </si>
  <si>
    <t>FUNZA</t>
  </si>
  <si>
    <t>SANTA MARIA</t>
  </si>
  <si>
    <t>ZAPAYAN</t>
  </si>
  <si>
    <t>VISTAHERMOSA</t>
  </si>
  <si>
    <t>RAGONVALIA</t>
  </si>
  <si>
    <t>LA CRUZ</t>
  </si>
  <si>
    <t>EL PLAYON</t>
  </si>
  <si>
    <t>NATAGAIMA</t>
  </si>
  <si>
    <t>CAÑASGORDAS</t>
  </si>
  <si>
    <t>SAN FERNANDO</t>
  </si>
  <si>
    <t>CHIQUIZA</t>
  </si>
  <si>
    <t>ROSAS</t>
  </si>
  <si>
    <t>UNION PANAMERICANA</t>
  </si>
  <si>
    <t>FUQUENE</t>
  </si>
  <si>
    <t>SUAZA</t>
  </si>
  <si>
    <t>SALAZAR</t>
  </si>
  <si>
    <t>LA FLORIDA</t>
  </si>
  <si>
    <t>ENCINO</t>
  </si>
  <si>
    <t>ORTEGA</t>
  </si>
  <si>
    <t>RIOFRIO</t>
  </si>
  <si>
    <t>CARACOLI</t>
  </si>
  <si>
    <t>SAN JACINTO</t>
  </si>
  <si>
    <t>CHIVOR</t>
  </si>
  <si>
    <t>SAN SEBASTIAN</t>
  </si>
  <si>
    <t>FUSAGASUGA</t>
  </si>
  <si>
    <t>TARQUI</t>
  </si>
  <si>
    <t>SAN CALIXTO</t>
  </si>
  <si>
    <t>LA LLANADA</t>
  </si>
  <si>
    <t>ENCISO</t>
  </si>
  <si>
    <t>PALOCABILDO</t>
  </si>
  <si>
    <t>ROLDANILLO</t>
  </si>
  <si>
    <t>CARAMANTA</t>
  </si>
  <si>
    <t>SAN JACINTO DEL CAUCA</t>
  </si>
  <si>
    <t>DUITAMA</t>
  </si>
  <si>
    <t>SANTANDER DE QUILICHAO</t>
  </si>
  <si>
    <t>GACHALA</t>
  </si>
  <si>
    <t>TESALIA</t>
  </si>
  <si>
    <t>SAN CAYETANO</t>
  </si>
  <si>
    <t>LA TOLA</t>
  </si>
  <si>
    <t>FLORIAN</t>
  </si>
  <si>
    <t>PIEDRAS</t>
  </si>
  <si>
    <t>CAREPA</t>
  </si>
  <si>
    <t>SAN JUAN NEPOMUCENO</t>
  </si>
  <si>
    <t>EL COCUY</t>
  </si>
  <si>
    <t>SANTA ROSA</t>
  </si>
  <si>
    <t>GACHANCIPA</t>
  </si>
  <si>
    <t>TELLO</t>
  </si>
  <si>
    <t>FLORIDABLANCA</t>
  </si>
  <si>
    <t>PLANADAS</t>
  </si>
  <si>
    <t>SEVILLA</t>
  </si>
  <si>
    <t>EL CARMEN DE VIBORAL</t>
  </si>
  <si>
    <t>SAN MARTIN DE LOBA</t>
  </si>
  <si>
    <t>EL ESPINO</t>
  </si>
  <si>
    <t>SILVIA</t>
  </si>
  <si>
    <t>GACHETA</t>
  </si>
  <si>
    <t>TERUEL</t>
  </si>
  <si>
    <t>SARDINATA</t>
  </si>
  <si>
    <t>LEIVA</t>
  </si>
  <si>
    <t>GALAN</t>
  </si>
  <si>
    <t>PRADO</t>
  </si>
  <si>
    <t>TORO</t>
  </si>
  <si>
    <t>CAROLINA</t>
  </si>
  <si>
    <t>SAN PABLO</t>
  </si>
  <si>
    <t>FIRAVITOBA</t>
  </si>
  <si>
    <t>SOTARA</t>
  </si>
  <si>
    <t>GAMA</t>
  </si>
  <si>
    <t>TIMANA</t>
  </si>
  <si>
    <t>SILOS</t>
  </si>
  <si>
    <t>LINARES</t>
  </si>
  <si>
    <t>GAMBITA</t>
  </si>
  <si>
    <t>PURIFICACION</t>
  </si>
  <si>
    <t>TRUJILLO</t>
  </si>
  <si>
    <t>CAUCASIA</t>
  </si>
  <si>
    <t>SANTA CATALINA</t>
  </si>
  <si>
    <t>FLORESTA</t>
  </si>
  <si>
    <t>SUAREZ</t>
  </si>
  <si>
    <t>GIRARDOT</t>
  </si>
  <si>
    <t>VILLAVIEJA</t>
  </si>
  <si>
    <t>TEORAMA</t>
  </si>
  <si>
    <t>LOS ANDES</t>
  </si>
  <si>
    <t>GIRON</t>
  </si>
  <si>
    <t>RIOBLANCO</t>
  </si>
  <si>
    <t>TULUA</t>
  </si>
  <si>
    <t>CHIGORODO</t>
  </si>
  <si>
    <t>GACHANTIVA</t>
  </si>
  <si>
    <t>YAGUARA</t>
  </si>
  <si>
    <t>TIBU</t>
  </si>
  <si>
    <t>MAGsI</t>
  </si>
  <si>
    <t>GUACA</t>
  </si>
  <si>
    <t>RONCESVALLES</t>
  </si>
  <si>
    <t>ULLOA</t>
  </si>
  <si>
    <t>CISNEROS</t>
  </si>
  <si>
    <t>SANTA ROSA DEL SUR</t>
  </si>
  <si>
    <t>GAMEZA</t>
  </si>
  <si>
    <t>TIMBIO</t>
  </si>
  <si>
    <t>GUACHETA</t>
  </si>
  <si>
    <t>TOLEDO</t>
  </si>
  <si>
    <t>MALLAMA</t>
  </si>
  <si>
    <t>ROVIRA</t>
  </si>
  <si>
    <t>VERSALLES</t>
  </si>
  <si>
    <t>COCORNA</t>
  </si>
  <si>
    <t>SIMITI</t>
  </si>
  <si>
    <t>GARAGOA</t>
  </si>
  <si>
    <t>TIMBIQUI</t>
  </si>
  <si>
    <t>GUADUAS</t>
  </si>
  <si>
    <t>VILLA CARO</t>
  </si>
  <si>
    <t>MOSQUERA</t>
  </si>
  <si>
    <t>GUAPOTA</t>
  </si>
  <si>
    <t>SALDAÑA</t>
  </si>
  <si>
    <t>VIJES</t>
  </si>
  <si>
    <t>SOPLAVIENTO</t>
  </si>
  <si>
    <t>GUACAMAYAS</t>
  </si>
  <si>
    <t>TORIBIO</t>
  </si>
  <si>
    <t>GUASCA</t>
  </si>
  <si>
    <t>VILLA DEL ROSARIO</t>
  </si>
  <si>
    <t>GUAVATA</t>
  </si>
  <si>
    <t>SAN ANTONIO</t>
  </si>
  <si>
    <t>YOTOCO</t>
  </si>
  <si>
    <t>TALAIGUA NUEVO</t>
  </si>
  <si>
    <t>GUATEQUE</t>
  </si>
  <si>
    <t>TOTORO</t>
  </si>
  <si>
    <t>GUATAQUI</t>
  </si>
  <si>
    <t>OLAYA HERRERA</t>
  </si>
  <si>
    <t>GsEPSA</t>
  </si>
  <si>
    <t>SAN LUIS</t>
  </si>
  <si>
    <t>YUMBO</t>
  </si>
  <si>
    <t>COPACABANA</t>
  </si>
  <si>
    <t>TIQUISIO</t>
  </si>
  <si>
    <t>GUAYATA</t>
  </si>
  <si>
    <t>VILLA RICA</t>
  </si>
  <si>
    <t>GUATAVITA</t>
  </si>
  <si>
    <t>OSPINA</t>
  </si>
  <si>
    <t>HATO</t>
  </si>
  <si>
    <t>SANTA ISABEL</t>
  </si>
  <si>
    <t>ZARZAL</t>
  </si>
  <si>
    <t>DABEIBA</t>
  </si>
  <si>
    <t>TURBACO</t>
  </si>
  <si>
    <t>GsICAN</t>
  </si>
  <si>
    <t>GUAYABAL DE SIQUIMA</t>
  </si>
  <si>
    <t>FRANCISCO PIZARRO</t>
  </si>
  <si>
    <t>JESUS MARIA</t>
  </si>
  <si>
    <t>DON MATIAS</t>
  </si>
  <si>
    <t>TURBANA</t>
  </si>
  <si>
    <t>IZA</t>
  </si>
  <si>
    <t>GUAYABETAL</t>
  </si>
  <si>
    <t>POLICARPA</t>
  </si>
  <si>
    <t>JORDAN</t>
  </si>
  <si>
    <t>VALLE DE SAN JUAN</t>
  </si>
  <si>
    <t>EBEJICO</t>
  </si>
  <si>
    <t>JENESANO</t>
  </si>
  <si>
    <t>GUTIERREZ</t>
  </si>
  <si>
    <t>POTOSI</t>
  </si>
  <si>
    <t>LA BELLEZA</t>
  </si>
  <si>
    <t>VENADILLO</t>
  </si>
  <si>
    <t>EL BAGRE</t>
  </si>
  <si>
    <t>ZAMBRANO</t>
  </si>
  <si>
    <t>JERICO</t>
  </si>
  <si>
    <t>JERUSALEN</t>
  </si>
  <si>
    <t>LANDAZURI</t>
  </si>
  <si>
    <t>VILLAHERMOSA</t>
  </si>
  <si>
    <t>ENTRERRIOS</t>
  </si>
  <si>
    <t>LABRANZAGRANDE</t>
  </si>
  <si>
    <t>JUNIN</t>
  </si>
  <si>
    <t>PUERRES</t>
  </si>
  <si>
    <t>VILLARRICA</t>
  </si>
  <si>
    <t>ENVIGADO</t>
  </si>
  <si>
    <t>LA CAPILLA</t>
  </si>
  <si>
    <t>LA CALERA</t>
  </si>
  <si>
    <t>PUPIALES</t>
  </si>
  <si>
    <t>LEBRIJA</t>
  </si>
  <si>
    <t>FREDONIA</t>
  </si>
  <si>
    <t>LA MESA</t>
  </si>
  <si>
    <t>RICAURTE</t>
  </si>
  <si>
    <t>LOS SANTOS</t>
  </si>
  <si>
    <t>FRONTINO</t>
  </si>
  <si>
    <t>LA UVITA</t>
  </si>
  <si>
    <t>LA PALMA</t>
  </si>
  <si>
    <t>ROBERTO PAYAN</t>
  </si>
  <si>
    <t>MACARAVITA</t>
  </si>
  <si>
    <t>GIRALDO</t>
  </si>
  <si>
    <t>VILLA DE LEYVA</t>
  </si>
  <si>
    <t>LA PEÑA</t>
  </si>
  <si>
    <t>SAMANIEGO</t>
  </si>
  <si>
    <t>MALAGA</t>
  </si>
  <si>
    <t>GIRARDOTA</t>
  </si>
  <si>
    <t>MACANAL</t>
  </si>
  <si>
    <t>SANDONA</t>
  </si>
  <si>
    <t>MATANZA</t>
  </si>
  <si>
    <t>GOMEZ PLATA</t>
  </si>
  <si>
    <t>MARIPI</t>
  </si>
  <si>
    <t>LENGUAZAQUE</t>
  </si>
  <si>
    <t>SAN BERNARDO</t>
  </si>
  <si>
    <t>MOGOTES</t>
  </si>
  <si>
    <t>MACHETA</t>
  </si>
  <si>
    <t>SAN LORENZO</t>
  </si>
  <si>
    <t>MOLAGAVITA</t>
  </si>
  <si>
    <t>MONGUA</t>
  </si>
  <si>
    <t>MADRID</t>
  </si>
  <si>
    <t>OCAMONTE</t>
  </si>
  <si>
    <t>GUARNE</t>
  </si>
  <si>
    <t>MONGUI</t>
  </si>
  <si>
    <t>MANTA</t>
  </si>
  <si>
    <t>SAN PEDRO DE CARTAGO</t>
  </si>
  <si>
    <t>OIBA</t>
  </si>
  <si>
    <t>GUATAPE</t>
  </si>
  <si>
    <t>MONIQUIRA</t>
  </si>
  <si>
    <t>MEDINA</t>
  </si>
  <si>
    <t>SANTA BARBARA</t>
  </si>
  <si>
    <t>ONZAGA</t>
  </si>
  <si>
    <t>HELICONIA</t>
  </si>
  <si>
    <t>MOTAVITA</t>
  </si>
  <si>
    <t>SANTACRUZ</t>
  </si>
  <si>
    <t>PALMAR</t>
  </si>
  <si>
    <t>HISPANIA</t>
  </si>
  <si>
    <t>MUZO</t>
  </si>
  <si>
    <t>SAPUYES</t>
  </si>
  <si>
    <t>PALMAS DEL SOCORRO</t>
  </si>
  <si>
    <t>ITAGUI</t>
  </si>
  <si>
    <t>NOBSA</t>
  </si>
  <si>
    <t>NEMOCON</t>
  </si>
  <si>
    <t>TAMINANGO</t>
  </si>
  <si>
    <t>PARAMO</t>
  </si>
  <si>
    <t>ITUANGO</t>
  </si>
  <si>
    <t>NUEVO COLON</t>
  </si>
  <si>
    <t>NILO</t>
  </si>
  <si>
    <t>TANGUA</t>
  </si>
  <si>
    <t>PIEDECUESTA</t>
  </si>
  <si>
    <t>JARDIN</t>
  </si>
  <si>
    <t>OICATA</t>
  </si>
  <si>
    <t>NIMAIMA</t>
  </si>
  <si>
    <t>SAN ANDRES DE TUMACO</t>
  </si>
  <si>
    <t>PINCHOTE</t>
  </si>
  <si>
    <t>OTANCHE</t>
  </si>
  <si>
    <t>NOCAIMA</t>
  </si>
  <si>
    <t>TUQUERRES</t>
  </si>
  <si>
    <t>PUENTE NACIONAL</t>
  </si>
  <si>
    <t>LA CEJA</t>
  </si>
  <si>
    <t>PACHAVITA</t>
  </si>
  <si>
    <t>VENECIA</t>
  </si>
  <si>
    <t>YACUANQUER</t>
  </si>
  <si>
    <t>PUERTO PARRA</t>
  </si>
  <si>
    <t>LA ESTRELLA</t>
  </si>
  <si>
    <t>PACHO</t>
  </si>
  <si>
    <t>PUERTO WILCHES</t>
  </si>
  <si>
    <t>LA PINTADA</t>
  </si>
  <si>
    <t>PAIPA</t>
  </si>
  <si>
    <t>PAIME</t>
  </si>
  <si>
    <t>RIONEGRO</t>
  </si>
  <si>
    <t>PAJARITO</t>
  </si>
  <si>
    <t>PANDI</t>
  </si>
  <si>
    <t>SABANA DE TORRES</t>
  </si>
  <si>
    <t>LIBORINA</t>
  </si>
  <si>
    <t>PANQUEBA</t>
  </si>
  <si>
    <t>PARATEBUENO</t>
  </si>
  <si>
    <t>MACEO</t>
  </si>
  <si>
    <t>PAUNA</t>
  </si>
  <si>
    <t>PASCA</t>
  </si>
  <si>
    <t>SAN BENITO</t>
  </si>
  <si>
    <t>MARINILLA</t>
  </si>
  <si>
    <t>PAYA</t>
  </si>
  <si>
    <t>PUERTO SALGAR</t>
  </si>
  <si>
    <t>SAN GIL</t>
  </si>
  <si>
    <t>MONTEBELLO</t>
  </si>
  <si>
    <t>PAZ DE RIO</t>
  </si>
  <si>
    <t>PULI</t>
  </si>
  <si>
    <t>SAN JOAQUIN</t>
  </si>
  <si>
    <t>MURINDO</t>
  </si>
  <si>
    <t>PESCA</t>
  </si>
  <si>
    <t>QUEBRADANEGRA</t>
  </si>
  <si>
    <t>SAN JOSE DE MIRANDA</t>
  </si>
  <si>
    <t>MUTATA</t>
  </si>
  <si>
    <t>PISBA</t>
  </si>
  <si>
    <t>QUETAME</t>
  </si>
  <si>
    <t>PUERTO BOYACA</t>
  </si>
  <si>
    <t>QUIPILE</t>
  </si>
  <si>
    <t>SAN VICENTE DE CHUCURI</t>
  </si>
  <si>
    <t>NECOCLI</t>
  </si>
  <si>
    <t>QUIPAMA</t>
  </si>
  <si>
    <t>APULO</t>
  </si>
  <si>
    <t>NECHI</t>
  </si>
  <si>
    <t>RAMIRIQUI</t>
  </si>
  <si>
    <t>SANTA HELENA DEL OPON</t>
  </si>
  <si>
    <t>OLAYA</t>
  </si>
  <si>
    <t>RAQUIRA</t>
  </si>
  <si>
    <t>SAN ANTONIO DEL TEQUENDAMA</t>
  </si>
  <si>
    <t>SIMACOTA</t>
  </si>
  <si>
    <t>PEÐOL</t>
  </si>
  <si>
    <t>RONDON</t>
  </si>
  <si>
    <t>SOCORRO</t>
  </si>
  <si>
    <t>PEQUE</t>
  </si>
  <si>
    <t>SABOYA</t>
  </si>
  <si>
    <t>SUAITA</t>
  </si>
  <si>
    <t>PUEBLORRICO</t>
  </si>
  <si>
    <t>SACHICA</t>
  </si>
  <si>
    <t>PUERTO BERRIO</t>
  </si>
  <si>
    <t>SAMACA</t>
  </si>
  <si>
    <t>SAN JUAN DE RIO SECO</t>
  </si>
  <si>
    <t>SURATA</t>
  </si>
  <si>
    <t>PUERTO NARE</t>
  </si>
  <si>
    <t>SAN EDUARDO</t>
  </si>
  <si>
    <t>SASAIMA</t>
  </si>
  <si>
    <t>TONA</t>
  </si>
  <si>
    <t>PUERTO TRIUNFO</t>
  </si>
  <si>
    <t>SAN JOSE DE PARE</t>
  </si>
  <si>
    <t>SESQUILE</t>
  </si>
  <si>
    <t>VALLE DE SAN JOSE</t>
  </si>
  <si>
    <t>REMEDIOS</t>
  </si>
  <si>
    <t>SAN LUIS DE GACENO</t>
  </si>
  <si>
    <t>SIBATE</t>
  </si>
  <si>
    <t>VELEZ</t>
  </si>
  <si>
    <t>RETIRO</t>
  </si>
  <si>
    <t>SAN MATEO</t>
  </si>
  <si>
    <t>SILVANIA</t>
  </si>
  <si>
    <t>VETAS</t>
  </si>
  <si>
    <t>SAN MIGUEL DE SEMA</t>
  </si>
  <si>
    <t>SIMIJACA</t>
  </si>
  <si>
    <t>SAN PABLO DE BORBUR</t>
  </si>
  <si>
    <t>SOACHA</t>
  </si>
  <si>
    <t>ZAPATOCA</t>
  </si>
  <si>
    <t>SABANETA</t>
  </si>
  <si>
    <t>SANTANA</t>
  </si>
  <si>
    <t>SOPO</t>
  </si>
  <si>
    <t>SALGAR</t>
  </si>
  <si>
    <t>SUBACHOQUE</t>
  </si>
  <si>
    <t>SAN ANDRES DE CUERQUIA</t>
  </si>
  <si>
    <t>SANTA ROSA DE VITERBO</t>
  </si>
  <si>
    <t>SUESCA</t>
  </si>
  <si>
    <t>SANTA SOFIA</t>
  </si>
  <si>
    <t>SUPATA</t>
  </si>
  <si>
    <t>SATIVANORTE</t>
  </si>
  <si>
    <t>SUSA</t>
  </si>
  <si>
    <t>SAN JERONIMO</t>
  </si>
  <si>
    <t>SATIVASUR</t>
  </si>
  <si>
    <t>SUTATAUSA</t>
  </si>
  <si>
    <t>SAN JOSE DE LA MONTAÑA</t>
  </si>
  <si>
    <t>SIACHOQUE</t>
  </si>
  <si>
    <t>TABIO</t>
  </si>
  <si>
    <t>SAN JUAN DE URABA</t>
  </si>
  <si>
    <t>SOATA</t>
  </si>
  <si>
    <t>TAUSA</t>
  </si>
  <si>
    <t>SOCOTA</t>
  </si>
  <si>
    <t>TENA</t>
  </si>
  <si>
    <t>SOCHA</t>
  </si>
  <si>
    <t>TENJO</t>
  </si>
  <si>
    <t>SAN PEDRO DE URABA</t>
  </si>
  <si>
    <t>SOGAMOSO</t>
  </si>
  <si>
    <t>TIBACUY</t>
  </si>
  <si>
    <t>SAN RAFAEL</t>
  </si>
  <si>
    <t>SOMONDOCO</t>
  </si>
  <si>
    <t>TIBIRITA</t>
  </si>
  <si>
    <t>SAN ROQUE</t>
  </si>
  <si>
    <t>SORA</t>
  </si>
  <si>
    <t>TOCAIMA</t>
  </si>
  <si>
    <t>SAN VICENTE</t>
  </si>
  <si>
    <t>SOTAQUIRA</t>
  </si>
  <si>
    <t>TOCANCIPA</t>
  </si>
  <si>
    <t>SORACA</t>
  </si>
  <si>
    <t>TOPAIPI</t>
  </si>
  <si>
    <t>SANTA ROSA DE OSOS</t>
  </si>
  <si>
    <t>SUSACON</t>
  </si>
  <si>
    <t>UBALA</t>
  </si>
  <si>
    <t>SANTO DOMINGO</t>
  </si>
  <si>
    <t>SUTAMARCHAN</t>
  </si>
  <si>
    <t>UBAQUE</t>
  </si>
  <si>
    <t>EL SANTUARIO</t>
  </si>
  <si>
    <t>SUTATENZA</t>
  </si>
  <si>
    <t>VILLA DE SAN DIEGO DE UBATE</t>
  </si>
  <si>
    <t>SEGOVIA</t>
  </si>
  <si>
    <t>TASCO</t>
  </si>
  <si>
    <t>UNE</t>
  </si>
  <si>
    <t>SONSON</t>
  </si>
  <si>
    <t>TENZA</t>
  </si>
  <si>
    <t>UTICA</t>
  </si>
  <si>
    <t>SOPETRAN</t>
  </si>
  <si>
    <t>TIBANA</t>
  </si>
  <si>
    <t>VERGARA</t>
  </si>
  <si>
    <t>TAMESIS</t>
  </si>
  <si>
    <t>TIBASOSA</t>
  </si>
  <si>
    <t>VIANI</t>
  </si>
  <si>
    <t>TARAZA</t>
  </si>
  <si>
    <t>TINJACA</t>
  </si>
  <si>
    <t>VILLAGOMEZ</t>
  </si>
  <si>
    <t>TARSO</t>
  </si>
  <si>
    <t>TIPACOQUE</t>
  </si>
  <si>
    <t>VILLAPINZON</t>
  </si>
  <si>
    <t>TITIRIBI</t>
  </si>
  <si>
    <t>TOCA</t>
  </si>
  <si>
    <t>VILLETA</t>
  </si>
  <si>
    <t>TOGsI</t>
  </si>
  <si>
    <t>VIOTA</t>
  </si>
  <si>
    <t>TURBO</t>
  </si>
  <si>
    <t>TOPAGA</t>
  </si>
  <si>
    <t>YACOPI</t>
  </si>
  <si>
    <t>URAMITA</t>
  </si>
  <si>
    <t>TOTA</t>
  </si>
  <si>
    <t>ZIPACON</t>
  </si>
  <si>
    <t>URRAO</t>
  </si>
  <si>
    <t>TUNUNGUA</t>
  </si>
  <si>
    <t>ZIPAQUIRA</t>
  </si>
  <si>
    <t>VALDIVIA</t>
  </si>
  <si>
    <t>TURMEQUE</t>
  </si>
  <si>
    <t>TUTA</t>
  </si>
  <si>
    <t>VEGACHI</t>
  </si>
  <si>
    <t>TUTAZA</t>
  </si>
  <si>
    <t>UMBITA</t>
  </si>
  <si>
    <t>VIGIA DEL FUERTE</t>
  </si>
  <si>
    <t>VENTAQUEMADA</t>
  </si>
  <si>
    <t>YALI</t>
  </si>
  <si>
    <t>VIRACACHA</t>
  </si>
  <si>
    <t>YARUMAL</t>
  </si>
  <si>
    <t>ZETAQUIRA</t>
  </si>
  <si>
    <t>YOLOMBO</t>
  </si>
  <si>
    <t>YONDO</t>
  </si>
  <si>
    <t>ZARAGOZA</t>
  </si>
  <si>
    <r>
      <t xml:space="preserve">Datos requeridos en caso de que la inscripción sea pagada directamente por la UTP
</t>
    </r>
    <r>
      <rPr>
        <sz val="8"/>
        <color rgb="FFFF0000"/>
        <rFont val="Calibri"/>
        <family val="2"/>
        <scheme val="minor"/>
      </rPr>
      <t>PARA TRAMITAR EL PAGO SE DEBE ADJUNTAR: COTIZACIÓN, PREFACTURA, FOLLETO.</t>
    </r>
    <r>
      <rPr>
        <sz val="8"/>
        <color theme="1"/>
        <rFont val="Calibri"/>
        <family val="2"/>
        <scheme val="minor"/>
      </rPr>
      <t xml:space="preserve">
</t>
    </r>
  </si>
  <si>
    <t>VALORES AUTORIZADOS POR EL ORDENADOR DE GASTO</t>
  </si>
  <si>
    <t>Interventor</t>
  </si>
  <si>
    <t>Director de Programa</t>
  </si>
  <si>
    <t>Supervisor</t>
  </si>
  <si>
    <t>Organizador del evento</t>
  </si>
  <si>
    <t>Invitado_Internacional</t>
  </si>
  <si>
    <t>Código Rubro o Proyecto especial</t>
  </si>
  <si>
    <t>Mayor a 60Km sin pernoctar Hasta</t>
  </si>
  <si>
    <t>Menor a 60Km sin pernoctar Hasta</t>
  </si>
  <si>
    <t>(Dólares estadunidenses) Hasta:</t>
  </si>
  <si>
    <t>Escala para Apoyos Económicos en el interior del país</t>
  </si>
  <si>
    <t>Escala Apoyos Económicos en el exterior</t>
  </si>
  <si>
    <t>Los valores solicitados serán verificados por Liquidación de Viáticos y Apoyos Económicos de Gestión Financiera.</t>
  </si>
  <si>
    <t>DESTINO</t>
  </si>
  <si>
    <t>Celda D32</t>
  </si>
  <si>
    <t>ANTIGUA Y BARBUDA</t>
  </si>
  <si>
    <t>3. Arauca</t>
  </si>
  <si>
    <t>Celda J47</t>
  </si>
  <si>
    <t>AUTORIZADA POR</t>
  </si>
  <si>
    <t>EL ORDENADOR DEL GASTO</t>
  </si>
  <si>
    <t>Movilidad Aeropuertos</t>
  </si>
  <si>
    <t>Zonas rurales</t>
  </si>
  <si>
    <t>Valor Movilidad Aeropuertos</t>
  </si>
  <si>
    <t>Celda B70 Proyección Mensual de la certificación</t>
  </si>
  <si>
    <t>TERRESTRE</t>
  </si>
  <si>
    <t>Valor apoyo económico total Máximo permitido
En Pesos</t>
  </si>
  <si>
    <t>TRM</t>
  </si>
  <si>
    <r>
      <t xml:space="preserve">2 El beneficiario se compromete a informar a  liquidación de viáticos y apoyos económicos de Gestión Financiera, si ha recibido apoyos adicionales a los otorgados en el presente documento para atender el mismo evento, esto con el fin de que se realice la revisión de los valores máximos a otorgar según Resolución de Rectoría N°1334  del 20 de abril de 2016, "Por medio de la cual se reglamenta la comisión de servicios y el reconocimiento de apoyos económicos en la Universidad Tecnológica de Pereira" y </t>
    </r>
    <r>
      <rPr>
        <sz val="8"/>
        <rFont val="Calibri"/>
        <family val="2"/>
        <scheme val="minor"/>
      </rPr>
      <t xml:space="preserve">Resolución de Rectoría N° 4986 del 07 de julio de 2025 </t>
    </r>
    <r>
      <rPr>
        <sz val="8"/>
        <color theme="1"/>
        <rFont val="Calibri"/>
        <family val="2"/>
        <scheme val="minor"/>
      </rPr>
      <t>"Por medio de la cual se fijan las escalas de viaticos, apoyos económicos, gastos de movilidad y transporte en la Universidad Tecnológica de Pereira". so pena de las actuaciones administrativas que la Universidad pueda emprender.</t>
    </r>
  </si>
  <si>
    <t>MEDELLIN (Olaya Herrera)</t>
  </si>
  <si>
    <t>Tipo de Movilidad</t>
  </si>
  <si>
    <t>NACIONAL: Máximo permitido según Art. 9. Parágrafo II. Invitados Internacionales con Autorización del rector.</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</si>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</sst>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quot;$&quot;\ #,##0_);[Red]\(&quot;$&quot;\ #,##0\)"/>
    <numFmt numFmtId="165" formatCode="_(&quot;$&quot;\ * #,##0.00_);_(&quot;$&quot;\ * \(#,##0.00\);_(&quot;$&quot;\ * &quot;-&quot;??_);_(@_)"/>
    <numFmt numFmtId="166" formatCode="_(* #,##0.00_);_(* \(#,##0.00\);_(* &quot;-&quot;??_);_(@_)"/>
    <numFmt numFmtId="167" formatCode="[$-240A]d&quot; de &quot;mmmm&quot; de &quot;yyyy;@"/>
    <numFmt numFmtId="168" formatCode="[$$-240A]\ #,##0"/>
    <numFmt numFmtId="169" formatCode="_(&quot;$&quot;\ * #,##0_);_(&quot;$&quot;\ * \(#,##0\);_(&quot;$&quot;\ * &quot;-&quot;??_);_(@_)"/>
    <numFmt numFmtId="170" formatCode="_(* #,##0_);_(* \(#,##0\);_(* &quot;-&quot;??_);_(@_)"/>
  </numFmts>
  <fonts count="54" x14ac:knownFonts="1">
    <font>
      <sz val="11"/>
      <color theme="1"/>
      <name val="Calibri"/>
      <family val="2"/>
      <scheme val="minor"/>
    </font>
    <font>
      <b/>
      <sz val="11"/>
      <color theme="1"/>
      <name val="Calibri"/>
      <family val="2"/>
      <scheme val="minor"/>
    </font>
    <font>
      <b/>
      <sz val="11"/>
      <name val="Calibri"/>
      <family val="2"/>
      <scheme val="minor"/>
    </font>
    <font>
      <sz val="8"/>
      <name val="Calibri"/>
      <family val="2"/>
      <scheme val="minor"/>
    </font>
    <font>
      <b/>
      <sz val="14"/>
      <name val="Calibri"/>
      <family val="2"/>
      <scheme val="minor"/>
    </font>
    <font>
      <sz val="11"/>
      <name val="Calibri"/>
      <family val="2"/>
      <scheme val="minor"/>
    </font>
    <font>
      <b/>
      <sz val="10"/>
      <name val="Calibri"/>
      <family val="2"/>
      <scheme val="minor"/>
    </font>
    <font>
      <b/>
      <sz val="11"/>
      <color indexed="8"/>
      <name val="Calibri"/>
      <family val="2"/>
      <scheme val="minor"/>
    </font>
    <font>
      <sz val="11"/>
      <color indexed="8"/>
      <name val="Calibri"/>
      <family val="2"/>
      <scheme val="minor"/>
    </font>
    <font>
      <b/>
      <sz val="9"/>
      <name val="Calibri"/>
      <family val="2"/>
      <scheme val="minor"/>
    </font>
    <font>
      <sz val="9"/>
      <name val="Calibri"/>
      <family val="2"/>
      <scheme val="minor"/>
    </font>
    <font>
      <sz val="10"/>
      <color theme="1"/>
      <name val="Calibri"/>
      <family val="2"/>
      <scheme val="minor"/>
    </font>
    <font>
      <sz val="7"/>
      <name val="Calibri"/>
      <family val="2"/>
      <scheme val="minor"/>
    </font>
    <font>
      <b/>
      <sz val="9"/>
      <color indexed="81"/>
      <name val="Tahoma"/>
      <family val="2"/>
    </font>
    <font>
      <sz val="9"/>
      <color indexed="81"/>
      <name val="Tahoma"/>
      <family val="2"/>
    </font>
    <font>
      <sz val="11"/>
      <color theme="1"/>
      <name val="Calibri"/>
      <family val="2"/>
      <scheme val="minor"/>
    </font>
    <font>
      <b/>
      <sz val="10"/>
      <color indexed="8"/>
      <name val="Calibri"/>
      <family val="2"/>
      <scheme val="minor"/>
    </font>
    <font>
      <sz val="9"/>
      <color theme="1"/>
      <name val="Calibri"/>
      <family val="2"/>
      <scheme val="minor"/>
    </font>
    <font>
      <sz val="8"/>
      <color theme="1"/>
      <name val="Calibri"/>
      <family val="2"/>
      <scheme val="minor"/>
    </font>
    <font>
      <b/>
      <sz val="10"/>
      <color theme="1"/>
      <name val="Calibri"/>
      <family val="2"/>
      <scheme val="minor"/>
    </font>
    <font>
      <b/>
      <sz val="12"/>
      <color rgb="FF365F91"/>
      <name val="Calibri"/>
      <family val="2"/>
    </font>
    <font>
      <sz val="12"/>
      <color rgb="FF365F91"/>
      <name val="Calibri"/>
      <family val="2"/>
    </font>
    <font>
      <b/>
      <sz val="9"/>
      <color theme="1"/>
      <name val="Calibri"/>
      <family val="2"/>
      <scheme val="minor"/>
    </font>
    <font>
      <b/>
      <sz val="8"/>
      <name val="Calibri"/>
      <family val="2"/>
      <scheme val="minor"/>
    </font>
    <font>
      <b/>
      <sz val="9"/>
      <color indexed="8"/>
      <name val="Calibri"/>
      <family val="2"/>
      <scheme val="minor"/>
    </font>
    <font>
      <u/>
      <sz val="11"/>
      <color theme="10"/>
      <name val="Calibri"/>
      <family val="2"/>
      <scheme val="minor"/>
    </font>
    <font>
      <sz val="11"/>
      <color rgb="FF000000"/>
      <name val="Calibri"/>
      <family val="2"/>
      <scheme val="minor"/>
    </font>
    <font>
      <sz val="9"/>
      <color rgb="FF333333"/>
      <name val="Calibri"/>
      <family val="2"/>
      <scheme val="minor"/>
    </font>
    <font>
      <sz val="8"/>
      <color rgb="FFFF0000"/>
      <name val="Calibri"/>
      <family val="2"/>
      <scheme val="minor"/>
    </font>
    <font>
      <b/>
      <sz val="16"/>
      <name val="Calibri"/>
      <family val="2"/>
      <scheme val="minor"/>
    </font>
    <font>
      <b/>
      <sz val="20"/>
      <name val="Calibri"/>
      <family val="2"/>
      <scheme val="minor"/>
    </font>
    <font>
      <sz val="16"/>
      <color theme="1"/>
      <name val="Calibri"/>
      <family val="2"/>
      <scheme val="minor"/>
    </font>
    <font>
      <b/>
      <sz val="12"/>
      <color theme="1"/>
      <name val="Calibri"/>
      <family val="2"/>
      <scheme val="minor"/>
    </font>
    <font>
      <b/>
      <sz val="14"/>
      <color theme="1"/>
      <name val="Calibri"/>
      <family val="2"/>
      <scheme val="minor"/>
    </font>
    <font>
      <b/>
      <sz val="8"/>
      <color theme="1"/>
      <name val="Calibri"/>
      <family val="2"/>
      <scheme val="minor"/>
    </font>
    <font>
      <b/>
      <sz val="12"/>
      <color rgb="FFFF0000"/>
      <name val="Calibri"/>
      <family val="2"/>
      <scheme val="minor"/>
    </font>
    <font>
      <b/>
      <sz val="12"/>
      <name val="Calibri"/>
      <family val="2"/>
      <scheme val="minor"/>
    </font>
    <font>
      <b/>
      <sz val="8"/>
      <color indexed="81"/>
      <name val="Tahoma"/>
      <family val="2"/>
    </font>
    <font>
      <sz val="8"/>
      <color indexed="81"/>
      <name val="Tahoma"/>
      <family val="2"/>
    </font>
    <font>
      <sz val="8"/>
      <color indexed="8"/>
      <name val="Calibri"/>
      <family val="2"/>
      <scheme val="minor"/>
    </font>
    <font>
      <b/>
      <sz val="8"/>
      <color indexed="8"/>
      <name val="Calibri"/>
      <family val="2"/>
      <scheme val="minor"/>
    </font>
    <font>
      <b/>
      <sz val="11"/>
      <color rgb="FFFF0000"/>
      <name val="Calibri"/>
      <family val="2"/>
      <scheme val="minor"/>
    </font>
    <font>
      <b/>
      <sz val="11"/>
      <color theme="1"/>
      <name val="Arial"/>
      <family val="2"/>
    </font>
    <font>
      <sz val="11"/>
      <color theme="1"/>
      <name val="Arial"/>
      <family val="2"/>
    </font>
    <font>
      <b/>
      <u/>
      <sz val="8"/>
      <name val="Calibri"/>
      <family val="2"/>
      <scheme val="minor"/>
    </font>
    <font>
      <b/>
      <sz val="8"/>
      <color rgb="FFFF0000"/>
      <name val="Calibri"/>
      <family val="2"/>
      <scheme val="minor"/>
    </font>
    <font>
      <sz val="10"/>
      <name val="Calibri"/>
      <family val="2"/>
      <scheme val="minor"/>
    </font>
    <font>
      <b/>
      <sz val="12"/>
      <color theme="4" tint="-0.249977111117893"/>
      <name val="Calibri"/>
      <family val="2"/>
    </font>
    <font>
      <sz val="12"/>
      <color theme="4" tint="-0.249977111117893"/>
      <name val="Calibri"/>
      <family val="2"/>
    </font>
    <font>
      <b/>
      <sz val="10.5"/>
      <name val="Calibri"/>
      <family val="2"/>
      <scheme val="minor"/>
    </font>
    <font>
      <b/>
      <u/>
      <sz val="9"/>
      <name val="Calibri"/>
      <family val="2"/>
      <scheme val="minor"/>
    </font>
    <font>
      <sz val="9"/>
      <color rgb="FF000000"/>
      <name val="Tahoma"/>
      <family val="2"/>
    </font>
    <font>
      <b/>
      <u/>
      <sz val="10"/>
      <color theme="1"/>
      <name val="Calibri"/>
      <family val="2"/>
      <scheme val="minor"/>
    </font>
    <font>
      <b/>
      <u/>
      <sz val="11"/>
      <color theme="1"/>
      <name val="Calibri"/>
      <family val="2"/>
      <scheme val="minor"/>
    </font>
  </fonts>
  <fills count="1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DBE5F1"/>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FDC7CC"/>
        <bgColor indexed="64"/>
      </patternFill>
    </fill>
    <fill>
      <patternFill patternType="solid">
        <fgColor theme="9" tint="0.59999389629810485"/>
        <bgColor indexed="64"/>
      </patternFill>
    </fill>
    <fill>
      <patternFill patternType="solid">
        <fgColor rgb="FF92D050"/>
        <bgColor indexed="64"/>
      </patternFill>
    </fill>
    <fill>
      <patternFill patternType="solid">
        <fgColor theme="9" tint="0.39997558519241921"/>
        <bgColor indexed="64"/>
      </patternFill>
    </fill>
    <fill>
      <patternFill patternType="solid">
        <fgColor theme="6" tint="0.79998168889431442"/>
        <bgColor theme="6" tint="0.79998168889431442"/>
      </patternFill>
    </fill>
    <fill>
      <patternFill patternType="solid">
        <fgColor theme="9" tint="0.79998168889431442"/>
        <bgColor indexed="64"/>
      </patternFill>
    </fill>
    <fill>
      <patternFill patternType="solid">
        <fgColor rgb="FFFEE2E5"/>
        <bgColor indexed="64"/>
      </patternFill>
    </fill>
  </fills>
  <borders count="7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4F81BD"/>
      </top>
      <bottom/>
      <diagonal/>
    </border>
    <border>
      <left/>
      <right/>
      <top/>
      <bottom style="medium">
        <color rgb="FF4F81BD"/>
      </bottom>
      <diagonal/>
    </border>
    <border>
      <left/>
      <right/>
      <top style="medium">
        <color rgb="FF95B3D7"/>
      </top>
      <bottom style="medium">
        <color rgb="FF95B3D7"/>
      </bottom>
      <diagonal/>
    </border>
    <border>
      <left/>
      <right/>
      <top/>
      <bottom style="medium">
        <color rgb="FF95B3D7"/>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bottom style="thin">
        <color theme="4" tint="-0.24994659260841701"/>
      </bottom>
      <diagonal/>
    </border>
    <border>
      <left/>
      <right/>
      <top style="thin">
        <color theme="4" tint="0.39997558519241921"/>
      </top>
      <bottom/>
      <diagonal/>
    </border>
    <border>
      <left/>
      <right/>
      <top style="thin">
        <color theme="4"/>
      </top>
      <bottom/>
      <diagonal/>
    </border>
    <border>
      <left/>
      <right/>
      <top/>
      <bottom style="thin">
        <color theme="4"/>
      </bottom>
      <diagonal/>
    </border>
    <border>
      <left style="thin">
        <color theme="4"/>
      </left>
      <right style="thin">
        <color theme="4"/>
      </right>
      <top style="thin">
        <color theme="4"/>
      </top>
      <bottom style="thin">
        <color theme="4"/>
      </bottom>
      <diagonal/>
    </border>
    <border>
      <left style="thin">
        <color theme="4"/>
      </left>
      <right/>
      <top style="thin">
        <color theme="4"/>
      </top>
      <bottom style="thin">
        <color theme="4"/>
      </bottom>
      <diagonal/>
    </border>
    <border>
      <left/>
      <right style="thin">
        <color theme="4"/>
      </right>
      <top style="thin">
        <color theme="4"/>
      </top>
      <bottom style="thin">
        <color theme="4"/>
      </bottom>
      <diagonal/>
    </border>
    <border>
      <left style="thin">
        <color theme="4"/>
      </left>
      <right style="thin">
        <color theme="4"/>
      </right>
      <top style="thin">
        <color theme="4"/>
      </top>
      <bottom/>
      <diagonal/>
    </border>
    <border>
      <left style="thin">
        <color theme="4"/>
      </left>
      <right style="thin">
        <color theme="4"/>
      </right>
      <top/>
      <bottom style="thin">
        <color theme="4"/>
      </bottom>
      <diagonal/>
    </border>
    <border>
      <left style="thin">
        <color theme="4"/>
      </left>
      <right style="thin">
        <color theme="4"/>
      </right>
      <top/>
      <bottom/>
      <diagonal/>
    </border>
    <border>
      <left style="thin">
        <color theme="4"/>
      </left>
      <right/>
      <top style="thin">
        <color theme="4"/>
      </top>
      <bottom/>
      <diagonal/>
    </border>
    <border>
      <left style="thin">
        <color theme="4"/>
      </left>
      <right/>
      <top/>
      <bottom/>
      <diagonal/>
    </border>
    <border>
      <left style="thin">
        <color theme="4"/>
      </left>
      <right/>
      <top/>
      <bottom style="thin">
        <color theme="4"/>
      </bottom>
      <diagonal/>
    </border>
    <border>
      <left style="thin">
        <color theme="4"/>
      </left>
      <right/>
      <top style="medium">
        <color rgb="FF4F81BD"/>
      </top>
      <bottom/>
      <diagonal/>
    </border>
    <border>
      <left style="thin">
        <color theme="6"/>
      </left>
      <right style="thin">
        <color theme="6"/>
      </right>
      <top style="thin">
        <color theme="6"/>
      </top>
      <bottom style="medium">
        <color theme="6"/>
      </bottom>
      <diagonal/>
    </border>
    <border>
      <left style="thin">
        <color theme="6"/>
      </left>
      <right style="thin">
        <color theme="6"/>
      </right>
      <top style="thin">
        <color theme="6"/>
      </top>
      <bottom style="thin">
        <color theme="6"/>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s>
  <cellStyleXfs count="5">
    <xf numFmtId="0" fontId="0" fillId="0" borderId="0"/>
    <xf numFmtId="165" fontId="15" fillId="0" borderId="0" applyFont="0" applyFill="0" applyBorder="0" applyAlignment="0" applyProtection="0"/>
    <xf numFmtId="9" fontId="15" fillId="0" borderId="0" applyFont="0" applyFill="0" applyBorder="0" applyAlignment="0" applyProtection="0"/>
    <xf numFmtId="0" fontId="25" fillId="0" borderId="0" applyNumberFormat="0" applyFill="0" applyBorder="0" applyAlignment="0" applyProtection="0"/>
    <xf numFmtId="165" fontId="15" fillId="0" borderId="0" applyFont="0" applyFill="0" applyBorder="0" applyAlignment="0" applyProtection="0"/>
  </cellStyleXfs>
  <cellXfs count="597">
    <xf numFmtId="0" fontId="0" fillId="0" borderId="0" xfId="0"/>
    <xf numFmtId="0" fontId="1" fillId="0" borderId="0" xfId="0" applyFont="1"/>
    <xf numFmtId="165" fontId="0" fillId="0" borderId="0" xfId="1" applyFont="1"/>
    <xf numFmtId="0" fontId="21" fillId="0" borderId="0" xfId="0" applyFont="1" applyAlignment="1">
      <alignment horizontal="center" vertical="center" wrapText="1"/>
    </xf>
    <xf numFmtId="0" fontId="17" fillId="0" borderId="0" xfId="0" applyFont="1"/>
    <xf numFmtId="0" fontId="18" fillId="0" borderId="0" xfId="0" applyFont="1"/>
    <xf numFmtId="0" fontId="27" fillId="0" borderId="0" xfId="0" applyFont="1" applyAlignment="1">
      <alignment horizontal="left" vertical="center"/>
    </xf>
    <xf numFmtId="0" fontId="27" fillId="0" borderId="0" xfId="0" applyFont="1" applyAlignment="1">
      <alignment vertical="top"/>
    </xf>
    <xf numFmtId="0" fontId="17" fillId="0" borderId="0" xfId="0" applyFont="1" applyAlignment="1">
      <alignment vertical="center"/>
    </xf>
    <xf numFmtId="0" fontId="43" fillId="0" borderId="0" xfId="0" applyFont="1" applyAlignment="1">
      <alignment horizontal="justify" vertical="center"/>
    </xf>
    <xf numFmtId="165" fontId="0" fillId="0" borderId="0" xfId="1" applyFont="1" applyAlignment="1"/>
    <xf numFmtId="0" fontId="11" fillId="0" borderId="0" xfId="0" applyFont="1"/>
    <xf numFmtId="0" fontId="11" fillId="0" borderId="0" xfId="0" applyFont="1" applyAlignment="1">
      <alignment horizontal="left" vertical="center"/>
    </xf>
    <xf numFmtId="0" fontId="17" fillId="0" borderId="0" xfId="0" applyFont="1" applyAlignment="1">
      <alignment horizontal="left" vertical="top"/>
    </xf>
    <xf numFmtId="0" fontId="17" fillId="0" borderId="0" xfId="0" applyFont="1" applyAlignment="1">
      <alignment vertical="top"/>
    </xf>
    <xf numFmtId="0" fontId="34" fillId="0" borderId="0" xfId="0" applyFont="1"/>
    <xf numFmtId="0" fontId="0" fillId="0" borderId="4" xfId="0" applyBorder="1" applyAlignment="1">
      <alignment horizontal="center" vertical="center"/>
    </xf>
    <xf numFmtId="0" fontId="1" fillId="0" borderId="4" xfId="0" applyFont="1" applyBorder="1" applyAlignment="1">
      <alignment horizontal="center"/>
    </xf>
    <xf numFmtId="0" fontId="0" fillId="0" borderId="0" xfId="0" quotePrefix="1"/>
    <xf numFmtId="165" fontId="1" fillId="0" borderId="33" xfId="1" applyFont="1" applyBorder="1"/>
    <xf numFmtId="0" fontId="47" fillId="0" borderId="18" xfId="0" applyFont="1" applyBorder="1" applyAlignment="1">
      <alignment horizontal="center" vertical="center" wrapText="1"/>
    </xf>
    <xf numFmtId="0" fontId="48" fillId="6" borderId="19" xfId="0" applyFont="1" applyFill="1" applyBorder="1" applyAlignment="1">
      <alignment horizontal="center" vertical="center" wrapText="1"/>
    </xf>
    <xf numFmtId="164" fontId="48" fillId="6" borderId="19" xfId="0" applyNumberFormat="1" applyFont="1" applyFill="1" applyBorder="1" applyAlignment="1">
      <alignment horizontal="center" vertical="center" wrapText="1"/>
    </xf>
    <xf numFmtId="0" fontId="48" fillId="0" borderId="19" xfId="0" applyFont="1" applyBorder="1" applyAlignment="1">
      <alignment horizontal="center" vertical="center" wrapText="1"/>
    </xf>
    <xf numFmtId="164" fontId="48" fillId="0" borderId="19" xfId="0" applyNumberFormat="1" applyFont="1" applyBorder="1" applyAlignment="1">
      <alignment horizontal="center" vertical="center" wrapText="1"/>
    </xf>
    <xf numFmtId="164" fontId="21" fillId="0" borderId="0" xfId="0" applyNumberFormat="1" applyFont="1" applyAlignment="1">
      <alignment horizontal="center" vertical="center" wrapText="1"/>
    </xf>
    <xf numFmtId="0" fontId="0" fillId="0" borderId="55" xfId="0" applyBorder="1"/>
    <xf numFmtId="0" fontId="0" fillId="0" borderId="56" xfId="0" applyBorder="1"/>
    <xf numFmtId="0" fontId="20" fillId="6" borderId="61" xfId="0" applyFont="1" applyFill="1" applyBorder="1" applyAlignment="1">
      <alignment horizontal="center" vertical="center" wrapText="1"/>
    </xf>
    <xf numFmtId="0" fontId="20" fillId="6" borderId="62" xfId="0" applyFont="1" applyFill="1" applyBorder="1" applyAlignment="1">
      <alignment horizontal="center" vertical="center" wrapText="1"/>
    </xf>
    <xf numFmtId="0" fontId="20" fillId="6" borderId="63" xfId="0" applyFont="1" applyFill="1" applyBorder="1" applyAlignment="1">
      <alignment horizontal="center" vertical="center" wrapText="1"/>
    </xf>
    <xf numFmtId="0" fontId="48" fillId="0" borderId="67" xfId="0" applyFont="1" applyBorder="1" applyAlignment="1">
      <alignment horizontal="center" vertical="center" wrapText="1"/>
    </xf>
    <xf numFmtId="3" fontId="48" fillId="6" borderId="64" xfId="0" applyNumberFormat="1" applyFont="1" applyFill="1" applyBorder="1" applyAlignment="1">
      <alignment horizontal="center" vertical="center" wrapText="1"/>
    </xf>
    <xf numFmtId="3" fontId="48" fillId="0" borderId="65" xfId="0" applyNumberFormat="1" applyFont="1" applyBorder="1" applyAlignment="1">
      <alignment horizontal="center" vertical="center" wrapText="1"/>
    </xf>
    <xf numFmtId="3" fontId="48" fillId="6" borderId="65" xfId="0" applyNumberFormat="1" applyFont="1" applyFill="1" applyBorder="1" applyAlignment="1">
      <alignment horizontal="center" vertical="center" wrapText="1"/>
    </xf>
    <xf numFmtId="3" fontId="48" fillId="6" borderId="66" xfId="0" applyNumberFormat="1" applyFont="1" applyFill="1" applyBorder="1" applyAlignment="1">
      <alignment horizontal="center" vertical="center" wrapText="1"/>
    </xf>
    <xf numFmtId="3" fontId="21" fillId="6" borderId="0" xfId="0" applyNumberFormat="1" applyFont="1" applyFill="1" applyAlignment="1">
      <alignment horizontal="center" vertical="center" wrapText="1"/>
    </xf>
    <xf numFmtId="3" fontId="21" fillId="0" borderId="0" xfId="0" applyNumberFormat="1" applyFont="1" applyAlignment="1">
      <alignment horizontal="center" vertical="center" wrapText="1"/>
    </xf>
    <xf numFmtId="3" fontId="21" fillId="6" borderId="57" xfId="0" applyNumberFormat="1" applyFont="1" applyFill="1" applyBorder="1" applyAlignment="1">
      <alignment horizontal="center" vertical="center" wrapText="1"/>
    </xf>
    <xf numFmtId="0" fontId="1" fillId="0" borderId="0" xfId="0" applyFont="1" applyAlignment="1">
      <alignment horizontal="center"/>
    </xf>
    <xf numFmtId="166" fontId="0" fillId="0" borderId="4" xfId="0" applyNumberFormat="1" applyBorder="1" applyAlignment="1">
      <alignment horizontal="center" vertical="center"/>
    </xf>
    <xf numFmtId="0" fontId="0" fillId="0" borderId="4" xfId="0" applyBorder="1"/>
    <xf numFmtId="0" fontId="47" fillId="6" borderId="19" xfId="0" applyFont="1" applyFill="1" applyBorder="1" applyAlignment="1">
      <alignment horizontal="center" vertical="center" wrapText="1"/>
    </xf>
    <xf numFmtId="0" fontId="19" fillId="4" borderId="4" xfId="0" applyFont="1" applyFill="1" applyBorder="1" applyAlignment="1">
      <alignment horizontal="center" vertical="center"/>
    </xf>
    <xf numFmtId="165" fontId="45" fillId="0" borderId="0" xfId="0" applyNumberFormat="1" applyFont="1" applyAlignment="1">
      <alignment vertical="center"/>
    </xf>
    <xf numFmtId="0" fontId="18" fillId="0" borderId="0" xfId="0" applyFont="1" applyAlignment="1">
      <alignment wrapText="1"/>
    </xf>
    <xf numFmtId="0" fontId="23" fillId="0" borderId="68" xfId="0" applyFont="1" applyBorder="1" applyAlignment="1">
      <alignment horizontal="center" vertical="center"/>
    </xf>
    <xf numFmtId="0" fontId="3" fillId="15" borderId="69" xfId="0" applyFont="1" applyFill="1" applyBorder="1" applyAlignment="1">
      <alignment vertical="center"/>
    </xf>
    <xf numFmtId="0" fontId="3" fillId="0" borderId="69" xfId="0" applyFont="1" applyBorder="1" applyAlignment="1">
      <alignment vertical="center"/>
    </xf>
    <xf numFmtId="0" fontId="3" fillId="0" borderId="69" xfId="0" applyFont="1" applyBorder="1"/>
    <xf numFmtId="0" fontId="3" fillId="15" borderId="69" xfId="0" applyFont="1" applyFill="1" applyBorder="1"/>
    <xf numFmtId="0" fontId="19" fillId="4" borderId="0" xfId="0" applyFont="1" applyFill="1" applyAlignment="1">
      <alignment horizontal="center" vertical="center"/>
    </xf>
    <xf numFmtId="0" fontId="1" fillId="0" borderId="70" xfId="0" applyFont="1" applyBorder="1"/>
    <xf numFmtId="169" fontId="1" fillId="0" borderId="70" xfId="1" applyNumberFormat="1" applyFont="1" applyBorder="1" applyAlignment="1">
      <alignment horizontal="left" indent="2"/>
    </xf>
    <xf numFmtId="0" fontId="1" fillId="0" borderId="26" xfId="0" applyFont="1" applyBorder="1"/>
    <xf numFmtId="0" fontId="1" fillId="0" borderId="4" xfId="0" applyFont="1" applyBorder="1"/>
    <xf numFmtId="169" fontId="5" fillId="2" borderId="30" xfId="1" applyNumberFormat="1" applyFont="1" applyFill="1" applyBorder="1" applyAlignment="1">
      <alignment horizontal="right" vertical="center"/>
    </xf>
    <xf numFmtId="169" fontId="5" fillId="0" borderId="27" xfId="1" applyNumberFormat="1" applyFont="1" applyFill="1" applyBorder="1" applyAlignment="1">
      <alignment horizontal="right" vertical="center"/>
    </xf>
    <xf numFmtId="165" fontId="0" fillId="7" borderId="27" xfId="1" applyFont="1" applyFill="1" applyBorder="1" applyAlignment="1">
      <alignment horizontal="right"/>
    </xf>
    <xf numFmtId="165" fontId="5" fillId="0" borderId="27" xfId="1" applyFont="1" applyFill="1" applyBorder="1" applyAlignment="1">
      <alignment horizontal="right" vertical="center"/>
    </xf>
    <xf numFmtId="0" fontId="0" fillId="0" borderId="27" xfId="0" applyBorder="1" applyAlignment="1">
      <alignment horizontal="right"/>
    </xf>
    <xf numFmtId="164" fontId="5" fillId="0" borderId="27" xfId="1" applyNumberFormat="1" applyFont="1" applyFill="1" applyBorder="1" applyAlignment="1">
      <alignment horizontal="right" vertical="center"/>
    </xf>
    <xf numFmtId="164" fontId="0" fillId="13" borderId="27" xfId="1" applyNumberFormat="1" applyFont="1" applyFill="1" applyBorder="1" applyAlignment="1">
      <alignment horizontal="right" vertical="center"/>
    </xf>
    <xf numFmtId="0" fontId="0" fillId="7" borderId="0" xfId="0" applyFill="1"/>
    <xf numFmtId="0" fontId="1" fillId="7" borderId="24" xfId="0" applyFont="1" applyFill="1" applyBorder="1" applyAlignment="1">
      <alignment horizontal="center" wrapText="1"/>
    </xf>
    <xf numFmtId="0" fontId="1" fillId="7" borderId="0" xfId="0" applyFont="1" applyFill="1" applyAlignment="1">
      <alignment horizontal="center" wrapText="1"/>
    </xf>
    <xf numFmtId="0" fontId="1" fillId="7" borderId="6" xfId="0" applyFont="1" applyFill="1" applyBorder="1" applyAlignment="1">
      <alignment horizontal="center" wrapText="1"/>
    </xf>
    <xf numFmtId="165" fontId="1" fillId="7" borderId="48" xfId="1" applyFont="1" applyFill="1" applyBorder="1"/>
    <xf numFmtId="0" fontId="0" fillId="0" borderId="21" xfId="0" applyBorder="1" applyProtection="1">
      <protection hidden="1"/>
    </xf>
    <xf numFmtId="0" fontId="0" fillId="0" borderId="22" xfId="0" applyBorder="1" applyProtection="1">
      <protection hidden="1"/>
    </xf>
    <xf numFmtId="0" fontId="0" fillId="0" borderId="23" xfId="0" applyBorder="1" applyProtection="1">
      <protection hidden="1"/>
    </xf>
    <xf numFmtId="0" fontId="0" fillId="0" borderId="0" xfId="0" applyProtection="1">
      <protection hidden="1"/>
    </xf>
    <xf numFmtId="0" fontId="0" fillId="2" borderId="24" xfId="0" applyFill="1" applyBorder="1" applyProtection="1">
      <protection hidden="1"/>
    </xf>
    <xf numFmtId="3" fontId="3" fillId="2" borderId="4" xfId="0" applyNumberFormat="1" applyFont="1" applyFill="1" applyBorder="1" applyAlignment="1" applyProtection="1">
      <alignment horizontal="center" vertical="center"/>
      <protection hidden="1"/>
    </xf>
    <xf numFmtId="14" fontId="3" fillId="2" borderId="4" xfId="0" quotePrefix="1" applyNumberFormat="1" applyFont="1" applyFill="1" applyBorder="1" applyAlignment="1" applyProtection="1">
      <alignment horizontal="center" vertical="center"/>
      <protection hidden="1"/>
    </xf>
    <xf numFmtId="0" fontId="3" fillId="2" borderId="4" xfId="0" applyFont="1" applyFill="1" applyBorder="1" applyAlignment="1" applyProtection="1">
      <alignment horizontal="center" vertical="center" wrapText="1"/>
      <protection hidden="1"/>
    </xf>
    <xf numFmtId="0" fontId="4" fillId="2" borderId="0" xfId="0" applyFont="1" applyFill="1" applyAlignment="1" applyProtection="1">
      <alignment horizontal="center"/>
      <protection hidden="1"/>
    </xf>
    <xf numFmtId="0" fontId="4" fillId="2" borderId="25" xfId="0" applyFont="1" applyFill="1" applyBorder="1" applyAlignment="1" applyProtection="1">
      <alignment horizontal="center"/>
      <protection hidden="1"/>
    </xf>
    <xf numFmtId="0" fontId="10" fillId="2" borderId="5" xfId="0" applyFont="1" applyFill="1" applyBorder="1" applyAlignment="1" applyProtection="1">
      <alignment horizontal="center" vertical="center" wrapText="1"/>
      <protection hidden="1"/>
    </xf>
    <xf numFmtId="0" fontId="10" fillId="2" borderId="0" xfId="0" applyFont="1" applyFill="1" applyAlignment="1" applyProtection="1">
      <alignment horizontal="right" vertical="center" wrapText="1"/>
      <protection hidden="1"/>
    </xf>
    <xf numFmtId="0" fontId="10" fillId="2" borderId="0" xfId="0" applyFont="1" applyFill="1" applyAlignment="1" applyProtection="1">
      <alignment horizontal="center" vertical="center" wrapText="1"/>
      <protection hidden="1"/>
    </xf>
    <xf numFmtId="0" fontId="10" fillId="4" borderId="0" xfId="0" applyFont="1" applyFill="1" applyAlignment="1" applyProtection="1">
      <alignment vertical="center" wrapText="1"/>
      <protection locked="0" hidden="1"/>
    </xf>
    <xf numFmtId="0" fontId="10" fillId="2" borderId="6" xfId="0" applyFont="1" applyFill="1" applyBorder="1" applyAlignment="1" applyProtection="1">
      <alignment horizontal="center" vertical="center" wrapText="1"/>
      <protection hidden="1"/>
    </xf>
    <xf numFmtId="0" fontId="17" fillId="0" borderId="0" xfId="0" applyFont="1" applyAlignment="1" applyProtection="1">
      <alignment vertical="center"/>
      <protection hidden="1"/>
    </xf>
    <xf numFmtId="0" fontId="17" fillId="0" borderId="6" xfId="0" applyFont="1" applyBorder="1" applyAlignment="1" applyProtection="1">
      <alignment vertical="center"/>
      <protection hidden="1"/>
    </xf>
    <xf numFmtId="0" fontId="0" fillId="2" borderId="0" xfId="0" applyFill="1" applyProtection="1">
      <protection hidden="1"/>
    </xf>
    <xf numFmtId="0" fontId="0" fillId="2" borderId="25" xfId="0" applyFill="1" applyBorder="1" applyProtection="1">
      <protection hidden="1"/>
    </xf>
    <xf numFmtId="0" fontId="2" fillId="2" borderId="0" xfId="0" applyFont="1" applyFill="1" applyProtection="1">
      <protection hidden="1"/>
    </xf>
    <xf numFmtId="0" fontId="0" fillId="2" borderId="0" xfId="0" applyFill="1" applyAlignment="1" applyProtection="1">
      <alignment horizontal="center"/>
      <protection hidden="1"/>
    </xf>
    <xf numFmtId="0" fontId="0" fillId="0" borderId="24" xfId="0" applyBorder="1" applyProtection="1">
      <protection hidden="1"/>
    </xf>
    <xf numFmtId="0" fontId="1" fillId="0" borderId="24" xfId="0" applyFont="1" applyBorder="1" applyAlignment="1" applyProtection="1">
      <alignment horizontal="center" vertical="center"/>
      <protection hidden="1"/>
    </xf>
    <xf numFmtId="0" fontId="1" fillId="0" borderId="0" xfId="0" applyFont="1" applyAlignment="1" applyProtection="1">
      <alignment horizontal="center" vertical="center"/>
      <protection hidden="1"/>
    </xf>
    <xf numFmtId="0" fontId="1" fillId="0" borderId="25" xfId="0" applyFont="1" applyBorder="1" applyAlignment="1" applyProtection="1">
      <alignment horizontal="center" vertical="center"/>
      <protection hidden="1"/>
    </xf>
    <xf numFmtId="0" fontId="5" fillId="2" borderId="0" xfId="0" applyFont="1" applyFill="1" applyAlignment="1" applyProtection="1">
      <alignment horizontal="center"/>
      <protection hidden="1"/>
    </xf>
    <xf numFmtId="0" fontId="2" fillId="2" borderId="10" xfId="0" applyFont="1" applyFill="1" applyBorder="1" applyAlignment="1" applyProtection="1">
      <alignment horizontal="left" vertical="center"/>
      <protection hidden="1"/>
    </xf>
    <xf numFmtId="0" fontId="2" fillId="2" borderId="11" xfId="0" applyFont="1" applyFill="1" applyBorder="1" applyAlignment="1" applyProtection="1">
      <alignment horizontal="center" vertical="center"/>
      <protection hidden="1"/>
    </xf>
    <xf numFmtId="0" fontId="2" fillId="2" borderId="24" xfId="0" applyFont="1" applyFill="1" applyBorder="1" applyAlignment="1" applyProtection="1">
      <alignment horizontal="center"/>
      <protection hidden="1"/>
    </xf>
    <xf numFmtId="0" fontId="2" fillId="2" borderId="0" xfId="0" applyFont="1" applyFill="1" applyAlignment="1" applyProtection="1">
      <alignment horizontal="center"/>
      <protection hidden="1"/>
    </xf>
    <xf numFmtId="0" fontId="2" fillId="2" borderId="0" xfId="0" applyFont="1" applyFill="1" applyAlignment="1" applyProtection="1">
      <alignment horizontal="left"/>
      <protection hidden="1"/>
    </xf>
    <xf numFmtId="3" fontId="5" fillId="2" borderId="0" xfId="0" applyNumberFormat="1" applyFont="1" applyFill="1" applyAlignment="1" applyProtection="1">
      <alignment horizontal="center"/>
      <protection hidden="1"/>
    </xf>
    <xf numFmtId="49" fontId="5" fillId="2" borderId="25" xfId="0" applyNumberFormat="1" applyFont="1" applyFill="1" applyBorder="1" applyAlignment="1" applyProtection="1">
      <alignment horizontal="left"/>
      <protection hidden="1"/>
    </xf>
    <xf numFmtId="0" fontId="9" fillId="0" borderId="40" xfId="0" applyFont="1" applyBorder="1" applyAlignment="1" applyProtection="1">
      <alignment vertical="center" wrapText="1"/>
      <protection hidden="1"/>
    </xf>
    <xf numFmtId="0" fontId="0" fillId="0" borderId="10" xfId="0" applyBorder="1" applyAlignment="1" applyProtection="1">
      <alignment horizontal="center" vertical="center"/>
      <protection hidden="1"/>
    </xf>
    <xf numFmtId="0" fontId="17" fillId="0" borderId="10" xfId="0" applyFont="1" applyBorder="1" applyAlignment="1" applyProtection="1">
      <alignment horizontal="center" vertical="center" wrapText="1"/>
      <protection hidden="1"/>
    </xf>
    <xf numFmtId="14" fontId="11" fillId="4" borderId="11" xfId="0" applyNumberFormat="1" applyFont="1" applyFill="1" applyBorder="1" applyAlignment="1" applyProtection="1">
      <alignment horizontal="center" vertical="center"/>
      <protection locked="0" hidden="1"/>
    </xf>
    <xf numFmtId="0" fontId="17" fillId="0" borderId="11" xfId="0" applyFont="1" applyBorder="1" applyAlignment="1" applyProtection="1">
      <alignment horizontal="center" vertical="center" wrapText="1"/>
      <protection hidden="1"/>
    </xf>
    <xf numFmtId="0" fontId="11" fillId="4" borderId="41" xfId="0" applyFont="1" applyFill="1" applyBorder="1" applyAlignment="1" applyProtection="1">
      <alignment vertical="center"/>
      <protection locked="0" hidden="1"/>
    </xf>
    <xf numFmtId="0" fontId="2" fillId="0" borderId="24" xfId="0" applyFont="1" applyBorder="1" applyAlignment="1" applyProtection="1">
      <alignment horizontal="left" vertical="center" wrapText="1"/>
      <protection hidden="1"/>
    </xf>
    <xf numFmtId="0" fontId="2" fillId="0" borderId="0" xfId="0" applyFont="1" applyAlignment="1" applyProtection="1">
      <alignment horizontal="left" vertical="center" wrapText="1"/>
      <protection hidden="1"/>
    </xf>
    <xf numFmtId="0" fontId="5" fillId="0" borderId="0" xfId="0" applyFont="1" applyAlignment="1" applyProtection="1">
      <alignment horizontal="center" vertical="center" wrapText="1"/>
      <protection hidden="1"/>
    </xf>
    <xf numFmtId="0" fontId="5" fillId="0" borderId="8" xfId="0" applyFont="1" applyBorder="1" applyAlignment="1" applyProtection="1">
      <alignment horizontal="center" vertical="center" wrapText="1"/>
      <protection hidden="1"/>
    </xf>
    <xf numFmtId="0" fontId="5" fillId="0" borderId="25" xfId="0" applyFont="1" applyBorder="1" applyAlignment="1" applyProtection="1">
      <alignment horizontal="center" vertical="center" wrapText="1"/>
      <protection hidden="1"/>
    </xf>
    <xf numFmtId="0" fontId="0" fillId="0" borderId="36" xfId="0" applyBorder="1" applyProtection="1">
      <protection hidden="1"/>
    </xf>
    <xf numFmtId="0" fontId="23" fillId="2" borderId="53" xfId="0" applyFont="1" applyFill="1" applyBorder="1" applyAlignment="1" applyProtection="1">
      <alignment vertical="center" wrapText="1"/>
      <protection hidden="1"/>
    </xf>
    <xf numFmtId="0" fontId="2" fillId="2" borderId="53" xfId="0" applyFont="1" applyFill="1" applyBorder="1" applyAlignment="1" applyProtection="1">
      <alignment horizontal="left" vertical="center"/>
      <protection hidden="1"/>
    </xf>
    <xf numFmtId="0" fontId="2" fillId="2" borderId="0" xfId="0" applyFont="1" applyFill="1" applyAlignment="1" applyProtection="1">
      <alignment horizontal="center" vertical="center"/>
      <protection hidden="1"/>
    </xf>
    <xf numFmtId="0" fontId="2" fillId="2" borderId="0" xfId="0" applyFont="1" applyFill="1" applyAlignment="1" applyProtection="1">
      <alignment horizontal="left" vertical="center"/>
      <protection hidden="1"/>
    </xf>
    <xf numFmtId="0" fontId="0" fillId="2" borderId="25" xfId="0" applyFill="1" applyBorder="1" applyAlignment="1" applyProtection="1">
      <alignment horizontal="center"/>
      <protection hidden="1"/>
    </xf>
    <xf numFmtId="0" fontId="1" fillId="2" borderId="24" xfId="0" applyFont="1" applyFill="1" applyBorder="1" applyAlignment="1" applyProtection="1">
      <alignment horizontal="center" vertical="center" wrapText="1"/>
      <protection hidden="1"/>
    </xf>
    <xf numFmtId="0" fontId="1" fillId="2" borderId="0" xfId="0" applyFont="1" applyFill="1" applyAlignment="1" applyProtection="1">
      <alignment horizontal="center" vertical="center" wrapText="1"/>
      <protection hidden="1"/>
    </xf>
    <xf numFmtId="0" fontId="0" fillId="0" borderId="0" xfId="0" applyAlignment="1" applyProtection="1">
      <alignment horizontal="center"/>
      <protection hidden="1"/>
    </xf>
    <xf numFmtId="0" fontId="0" fillId="0" borderId="25" xfId="0" applyBorder="1" applyAlignment="1" applyProtection="1">
      <alignment horizontal="center"/>
      <protection hidden="1"/>
    </xf>
    <xf numFmtId="0" fontId="2" fillId="0" borderId="40" xfId="0" applyFont="1" applyBorder="1" applyAlignment="1" applyProtection="1">
      <alignment horizontal="left" vertical="center" wrapText="1"/>
      <protection hidden="1"/>
    </xf>
    <xf numFmtId="0" fontId="2" fillId="0" borderId="11" xfId="0" applyFont="1" applyBorder="1" applyAlignment="1" applyProtection="1">
      <alignment horizontal="left" vertical="center" wrapText="1"/>
      <protection hidden="1"/>
    </xf>
    <xf numFmtId="0" fontId="2" fillId="0" borderId="12" xfId="0" applyFont="1" applyBorder="1" applyAlignment="1" applyProtection="1">
      <alignment horizontal="left" vertical="center" wrapText="1"/>
      <protection hidden="1"/>
    </xf>
    <xf numFmtId="0" fontId="5" fillId="0" borderId="11" xfId="0" applyFont="1" applyBorder="1" applyAlignment="1" applyProtection="1">
      <alignment horizontal="left" vertical="center" wrapText="1"/>
      <protection hidden="1"/>
    </xf>
    <xf numFmtId="0" fontId="5" fillId="0" borderId="41" xfId="0" applyFont="1" applyBorder="1" applyAlignment="1" applyProtection="1">
      <alignment horizontal="left" vertical="center" wrapText="1"/>
      <protection hidden="1"/>
    </xf>
    <xf numFmtId="0" fontId="1" fillId="0" borderId="10" xfId="0" applyFont="1" applyBorder="1" applyAlignment="1" applyProtection="1">
      <alignment horizontal="center" vertical="center"/>
      <protection hidden="1"/>
    </xf>
    <xf numFmtId="0" fontId="19" fillId="0" borderId="11" xfId="0" applyFont="1" applyBorder="1" applyAlignment="1" applyProtection="1">
      <alignment vertical="center" wrapText="1"/>
      <protection hidden="1"/>
    </xf>
    <xf numFmtId="0" fontId="1" fillId="2" borderId="24" xfId="0" applyFont="1" applyFill="1" applyBorder="1" applyAlignment="1" applyProtection="1">
      <alignment horizontal="left" vertical="center" wrapText="1"/>
      <protection hidden="1"/>
    </xf>
    <xf numFmtId="0" fontId="1" fillId="0" borderId="0" xfId="0" applyFont="1" applyAlignment="1" applyProtection="1">
      <alignment horizontal="left" vertical="center" wrapText="1"/>
      <protection hidden="1"/>
    </xf>
    <xf numFmtId="0" fontId="0" fillId="0" borderId="2" xfId="0" applyBorder="1" applyAlignment="1" applyProtection="1">
      <alignment horizontal="center" vertical="center" wrapText="1"/>
      <protection hidden="1"/>
    </xf>
    <xf numFmtId="0" fontId="17" fillId="0" borderId="0" xfId="0" applyFont="1" applyAlignment="1" applyProtection="1">
      <alignment horizontal="left" vertical="center" wrapText="1"/>
      <protection hidden="1"/>
    </xf>
    <xf numFmtId="0" fontId="17" fillId="0" borderId="25" xfId="0" applyFont="1" applyBorder="1" applyAlignment="1" applyProtection="1">
      <alignment horizontal="left" vertical="center" wrapText="1"/>
      <protection hidden="1"/>
    </xf>
    <xf numFmtId="0" fontId="0" fillId="0" borderId="0" xfId="0" applyAlignment="1" applyProtection="1">
      <alignment vertical="center"/>
      <protection hidden="1"/>
    </xf>
    <xf numFmtId="0" fontId="1" fillId="2" borderId="0" xfId="0" applyFont="1" applyFill="1" applyAlignment="1" applyProtection="1">
      <alignment horizontal="left" vertical="center" wrapText="1"/>
      <protection hidden="1"/>
    </xf>
    <xf numFmtId="0" fontId="0" fillId="2" borderId="0" xfId="0" applyFill="1" applyAlignment="1" applyProtection="1">
      <alignment horizontal="center" vertical="center" wrapText="1"/>
      <protection hidden="1"/>
    </xf>
    <xf numFmtId="0" fontId="1" fillId="0" borderId="0" xfId="0" applyFont="1" applyProtection="1">
      <protection hidden="1"/>
    </xf>
    <xf numFmtId="0" fontId="9" fillId="2" borderId="24" xfId="0" applyFont="1" applyFill="1" applyBorder="1" applyAlignment="1" applyProtection="1">
      <alignment horizontal="left" vertical="center"/>
      <protection hidden="1"/>
    </xf>
    <xf numFmtId="0" fontId="9" fillId="2" borderId="0" xfId="0" applyFont="1" applyFill="1" applyAlignment="1" applyProtection="1">
      <alignment horizontal="left" vertical="center"/>
      <protection hidden="1"/>
    </xf>
    <xf numFmtId="0" fontId="16" fillId="2" borderId="0" xfId="0" applyFont="1" applyFill="1" applyAlignment="1" applyProtection="1">
      <alignment horizontal="center" vertical="center"/>
      <protection hidden="1"/>
    </xf>
    <xf numFmtId="0" fontId="16" fillId="2" borderId="25" xfId="0" applyFont="1" applyFill="1" applyBorder="1" applyAlignment="1" applyProtection="1">
      <alignment horizontal="center" vertical="center"/>
      <protection hidden="1"/>
    </xf>
    <xf numFmtId="0" fontId="5" fillId="2" borderId="36" xfId="0" applyFont="1" applyFill="1" applyBorder="1" applyAlignment="1" applyProtection="1">
      <alignment horizontal="justify" vertical="center" wrapText="1"/>
      <protection hidden="1"/>
    </xf>
    <xf numFmtId="0" fontId="1" fillId="0" borderId="53" xfId="0" applyFont="1" applyBorder="1" applyAlignment="1" applyProtection="1">
      <alignment vertical="center"/>
      <protection hidden="1"/>
    </xf>
    <xf numFmtId="0" fontId="2" fillId="0" borderId="0" xfId="0" applyFont="1" applyAlignment="1" applyProtection="1">
      <alignment vertical="center" wrapText="1"/>
      <protection hidden="1"/>
    </xf>
    <xf numFmtId="0" fontId="8" fillId="0" borderId="0" xfId="0" applyFont="1" applyAlignment="1" applyProtection="1">
      <alignment horizontal="center" vertical="center"/>
      <protection hidden="1"/>
    </xf>
    <xf numFmtId="0" fontId="5" fillId="0" borderId="0" xfId="0" applyFont="1" applyAlignment="1" applyProtection="1">
      <alignment horizontal="justify" vertical="center" wrapText="1"/>
      <protection hidden="1"/>
    </xf>
    <xf numFmtId="1" fontId="2" fillId="0" borderId="0" xfId="0" applyNumberFormat="1" applyFont="1" applyAlignment="1" applyProtection="1">
      <alignment horizontal="center" vertical="center"/>
      <protection hidden="1"/>
    </xf>
    <xf numFmtId="1" fontId="5" fillId="0" borderId="0" xfId="0" applyNumberFormat="1" applyFont="1" applyAlignment="1" applyProtection="1">
      <alignment horizontal="center" vertical="center"/>
      <protection hidden="1"/>
    </xf>
    <xf numFmtId="0" fontId="0" fillId="0" borderId="25" xfId="0" applyBorder="1" applyProtection="1">
      <protection hidden="1"/>
    </xf>
    <xf numFmtId="0" fontId="2" fillId="0" borderId="22" xfId="0" applyFont="1" applyBorder="1" applyAlignment="1" applyProtection="1">
      <alignment vertical="center"/>
      <protection hidden="1"/>
    </xf>
    <xf numFmtId="0" fontId="2" fillId="0" borderId="0" xfId="0" applyFont="1" applyAlignment="1" applyProtection="1">
      <alignment vertical="center"/>
      <protection hidden="1"/>
    </xf>
    <xf numFmtId="0" fontId="2" fillId="4" borderId="0" xfId="0" applyFont="1" applyFill="1" applyAlignment="1" applyProtection="1">
      <alignment vertical="center"/>
      <protection hidden="1"/>
    </xf>
    <xf numFmtId="0" fontId="2" fillId="4" borderId="25" xfId="0" applyFont="1" applyFill="1" applyBorder="1" applyAlignment="1" applyProtection="1">
      <alignment vertical="center"/>
      <protection hidden="1"/>
    </xf>
    <xf numFmtId="0" fontId="0" fillId="2" borderId="0" xfId="0" applyFill="1" applyAlignment="1" applyProtection="1">
      <alignment vertical="center"/>
      <protection hidden="1"/>
    </xf>
    <xf numFmtId="0" fontId="2" fillId="2" borderId="7" xfId="0" applyFont="1" applyFill="1" applyBorder="1" applyAlignment="1" applyProtection="1">
      <alignment horizontal="left" vertical="center" wrapText="1"/>
      <protection hidden="1"/>
    </xf>
    <xf numFmtId="0" fontId="2" fillId="2" borderId="7" xfId="0" applyFont="1" applyFill="1" applyBorder="1" applyAlignment="1" applyProtection="1">
      <alignment horizontal="left" vertical="center"/>
      <protection hidden="1"/>
    </xf>
    <xf numFmtId="0" fontId="2" fillId="0" borderId="0" xfId="0" applyFont="1" applyAlignment="1" applyProtection="1">
      <alignment horizontal="left" vertical="center"/>
      <protection hidden="1"/>
    </xf>
    <xf numFmtId="0" fontId="2" fillId="0" borderId="0" xfId="0" applyFont="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25" xfId="0" applyFont="1" applyBorder="1" applyAlignment="1" applyProtection="1">
      <alignment horizontal="center" vertical="center"/>
      <protection hidden="1"/>
    </xf>
    <xf numFmtId="0" fontId="0" fillId="0" borderId="35" xfId="0" applyBorder="1" applyProtection="1">
      <protection hidden="1"/>
    </xf>
    <xf numFmtId="0" fontId="7" fillId="2" borderId="11" xfId="0" applyFont="1" applyFill="1" applyBorder="1" applyAlignment="1" applyProtection="1">
      <alignment vertical="center"/>
      <protection hidden="1"/>
    </xf>
    <xf numFmtId="0" fontId="5" fillId="2" borderId="11" xfId="0" applyFont="1" applyFill="1" applyBorder="1" applyAlignment="1" applyProtection="1">
      <alignment horizontal="justify" vertical="center" wrapText="1"/>
      <protection hidden="1"/>
    </xf>
    <xf numFmtId="0" fontId="1" fillId="0" borderId="11" xfId="0" applyFont="1" applyBorder="1" applyProtection="1">
      <protection hidden="1"/>
    </xf>
    <xf numFmtId="0" fontId="5" fillId="2" borderId="2" xfId="0" applyFont="1" applyFill="1" applyBorder="1" applyAlignment="1" applyProtection="1">
      <alignment horizontal="justify" vertical="center" wrapText="1"/>
      <protection hidden="1"/>
    </xf>
    <xf numFmtId="0" fontId="0" fillId="8" borderId="2" xfId="0" applyFill="1" applyBorder="1" applyProtection="1">
      <protection hidden="1"/>
    </xf>
    <xf numFmtId="0" fontId="0" fillId="8" borderId="3" xfId="0" applyFill="1" applyBorder="1" applyProtection="1">
      <protection hidden="1"/>
    </xf>
    <xf numFmtId="0" fontId="2" fillId="0" borderId="7" xfId="0" applyFont="1" applyBorder="1" applyAlignment="1" applyProtection="1">
      <alignment horizontal="center" vertical="center" wrapText="1"/>
      <protection hidden="1"/>
    </xf>
    <xf numFmtId="0" fontId="2" fillId="0" borderId="8" xfId="0" applyFont="1" applyBorder="1" applyAlignment="1" applyProtection="1">
      <alignment horizontal="center" vertical="center" wrapText="1"/>
      <protection hidden="1"/>
    </xf>
    <xf numFmtId="0" fontId="2" fillId="0" borderId="2" xfId="0" applyFont="1" applyBorder="1" applyAlignment="1" applyProtection="1">
      <alignment horizontal="left" vertical="center" wrapText="1"/>
      <protection hidden="1"/>
    </xf>
    <xf numFmtId="0" fontId="39" fillId="0" borderId="2" xfId="0" applyFont="1" applyBorder="1" applyAlignment="1" applyProtection="1">
      <alignment horizontal="center" vertical="center"/>
      <protection hidden="1"/>
    </xf>
    <xf numFmtId="0" fontId="5" fillId="0" borderId="2" xfId="0" applyFont="1" applyBorder="1" applyAlignment="1" applyProtection="1">
      <alignment horizontal="justify" vertical="center" wrapText="1"/>
      <protection hidden="1"/>
    </xf>
    <xf numFmtId="1" fontId="2" fillId="0" borderId="2" xfId="0" applyNumberFormat="1" applyFont="1" applyBorder="1" applyAlignment="1" applyProtection="1">
      <alignment horizontal="center" vertical="center"/>
      <protection hidden="1"/>
    </xf>
    <xf numFmtId="1" fontId="3" fillId="0" borderId="2" xfId="0" applyNumberFormat="1" applyFont="1" applyBorder="1" applyAlignment="1" applyProtection="1">
      <alignment horizontal="center" vertical="center"/>
      <protection hidden="1"/>
    </xf>
    <xf numFmtId="0" fontId="0" fillId="0" borderId="2" xfId="0" applyBorder="1" applyProtection="1">
      <protection hidden="1"/>
    </xf>
    <xf numFmtId="0" fontId="0" fillId="0" borderId="3" xfId="0" applyBorder="1" applyProtection="1">
      <protection hidden="1"/>
    </xf>
    <xf numFmtId="0" fontId="0" fillId="4" borderId="11" xfId="0" applyFill="1" applyBorder="1" applyAlignment="1" applyProtection="1">
      <alignment horizontal="center" vertical="center"/>
      <protection locked="0" hidden="1"/>
    </xf>
    <xf numFmtId="0" fontId="0" fillId="4" borderId="12" xfId="0" applyFill="1" applyBorder="1" applyAlignment="1" applyProtection="1">
      <alignment horizontal="center" vertical="center"/>
      <protection locked="0" hidden="1"/>
    </xf>
    <xf numFmtId="0" fontId="0" fillId="4" borderId="4" xfId="0" applyFill="1" applyBorder="1" applyAlignment="1" applyProtection="1">
      <alignment horizontal="center" vertical="center" wrapText="1"/>
      <protection locked="0" hidden="1"/>
    </xf>
    <xf numFmtId="0" fontId="9" fillId="0" borderId="0" xfId="0" applyFont="1" applyAlignment="1" applyProtection="1">
      <alignment wrapText="1"/>
      <protection hidden="1"/>
    </xf>
    <xf numFmtId="0" fontId="9" fillId="0" borderId="1" xfId="0" applyFont="1" applyBorder="1" applyAlignment="1" applyProtection="1">
      <alignment horizontal="center" wrapText="1"/>
      <protection hidden="1"/>
    </xf>
    <xf numFmtId="0" fontId="9" fillId="0" borderId="2" xfId="0" applyFont="1" applyBorder="1" applyAlignment="1" applyProtection="1">
      <alignment horizontal="center" wrapText="1"/>
      <protection hidden="1"/>
    </xf>
    <xf numFmtId="0" fontId="9" fillId="0" borderId="11" xfId="0" applyFont="1" applyBorder="1" applyAlignment="1" applyProtection="1">
      <alignment horizontal="center" wrapText="1"/>
      <protection hidden="1"/>
    </xf>
    <xf numFmtId="0" fontId="0" fillId="0" borderId="12" xfId="0" applyBorder="1" applyAlignment="1" applyProtection="1">
      <alignment horizontal="center" vertical="center" wrapText="1"/>
      <protection hidden="1"/>
    </xf>
    <xf numFmtId="0" fontId="9" fillId="0" borderId="10" xfId="0" applyFont="1" applyBorder="1" applyAlignment="1" applyProtection="1">
      <alignment horizontal="center" wrapText="1"/>
      <protection hidden="1"/>
    </xf>
    <xf numFmtId="0" fontId="0" fillId="0" borderId="12" xfId="0" applyBorder="1" applyAlignment="1" applyProtection="1">
      <alignment horizontal="center" vertical="center"/>
      <protection hidden="1"/>
    </xf>
    <xf numFmtId="0" fontId="9" fillId="0" borderId="10" xfId="0" applyFont="1" applyBorder="1" applyAlignment="1" applyProtection="1">
      <alignment vertical="center" wrapText="1"/>
      <protection hidden="1"/>
    </xf>
    <xf numFmtId="0" fontId="22" fillId="0" borderId="10" xfId="0" applyFont="1" applyBorder="1" applyAlignment="1" applyProtection="1">
      <alignment vertical="center" wrapText="1"/>
      <protection hidden="1"/>
    </xf>
    <xf numFmtId="165" fontId="10" fillId="9" borderId="11" xfId="1" applyFont="1" applyFill="1" applyBorder="1" applyAlignment="1" applyProtection="1">
      <alignment vertical="center" wrapText="1"/>
      <protection locked="0" hidden="1"/>
    </xf>
    <xf numFmtId="165" fontId="2" fillId="2" borderId="0" xfId="1" applyFont="1" applyFill="1" applyBorder="1" applyAlignment="1" applyProtection="1">
      <alignment horizontal="center" vertical="center" wrapText="1"/>
      <protection hidden="1"/>
    </xf>
    <xf numFmtId="9" fontId="9" fillId="10" borderId="26" xfId="2" applyFont="1" applyFill="1" applyBorder="1" applyAlignment="1" applyProtection="1">
      <alignment horizontal="center" vertical="center" wrapText="1"/>
      <protection hidden="1"/>
    </xf>
    <xf numFmtId="0" fontId="6" fillId="2" borderId="4" xfId="0" applyFont="1" applyFill="1" applyBorder="1" applyAlignment="1" applyProtection="1">
      <alignment horizontal="center" vertical="center" wrapText="1"/>
      <protection hidden="1"/>
    </xf>
    <xf numFmtId="0" fontId="23" fillId="0" borderId="4" xfId="0" applyFont="1" applyBorder="1" applyAlignment="1" applyProtection="1">
      <alignment horizontal="center" vertical="center" wrapText="1"/>
      <protection hidden="1"/>
    </xf>
    <xf numFmtId="0" fontId="9" fillId="0" borderId="4" xfId="0" applyFont="1" applyBorder="1" applyAlignment="1" applyProtection="1">
      <alignment vertical="center"/>
      <protection hidden="1"/>
    </xf>
    <xf numFmtId="0" fontId="23" fillId="0" borderId="4" xfId="0" applyFont="1" applyBorder="1" applyAlignment="1" applyProtection="1">
      <alignment vertical="center" wrapText="1"/>
      <protection hidden="1"/>
    </xf>
    <xf numFmtId="0" fontId="9" fillId="0" borderId="32" xfId="0" applyFont="1" applyBorder="1" applyAlignment="1" applyProtection="1">
      <alignment vertical="center"/>
      <protection hidden="1"/>
    </xf>
    <xf numFmtId="0" fontId="2" fillId="16" borderId="26" xfId="0" applyFont="1" applyFill="1" applyBorder="1" applyAlignment="1" applyProtection="1">
      <alignment horizontal="center" vertical="center" wrapText="1"/>
      <protection hidden="1"/>
    </xf>
    <xf numFmtId="0" fontId="2" fillId="2" borderId="1" xfId="0" applyFont="1" applyFill="1" applyBorder="1" applyAlignment="1" applyProtection="1">
      <alignment horizontal="center" vertical="center" wrapText="1"/>
      <protection hidden="1"/>
    </xf>
    <xf numFmtId="0" fontId="2" fillId="2" borderId="2" xfId="0" applyFont="1" applyFill="1" applyBorder="1" applyAlignment="1" applyProtection="1">
      <alignment horizontal="center" vertical="center" wrapText="1"/>
      <protection hidden="1"/>
    </xf>
    <xf numFmtId="0" fontId="2" fillId="2" borderId="3" xfId="0" applyFont="1" applyFill="1" applyBorder="1" applyAlignment="1" applyProtection="1">
      <alignment horizontal="center" vertical="center" wrapText="1"/>
      <protection hidden="1"/>
    </xf>
    <xf numFmtId="0" fontId="2" fillId="2" borderId="5" xfId="0" applyFont="1" applyFill="1" applyBorder="1" applyAlignment="1" applyProtection="1">
      <alignment horizontal="center" vertical="center" wrapText="1"/>
      <protection hidden="1"/>
    </xf>
    <xf numFmtId="0" fontId="2" fillId="2" borderId="0" xfId="0" applyFont="1" applyFill="1" applyAlignment="1" applyProtection="1">
      <alignment horizontal="center" vertical="center" wrapText="1"/>
      <protection hidden="1"/>
    </xf>
    <xf numFmtId="0" fontId="2" fillId="2" borderId="6" xfId="0" applyFont="1" applyFill="1" applyBorder="1" applyAlignment="1" applyProtection="1">
      <alignment horizontal="center" vertical="center" wrapText="1"/>
      <protection hidden="1"/>
    </xf>
    <xf numFmtId="0" fontId="2" fillId="2" borderId="7" xfId="0" applyFont="1" applyFill="1" applyBorder="1" applyAlignment="1" applyProtection="1">
      <alignment horizontal="center" vertical="center" wrapText="1"/>
      <protection hidden="1"/>
    </xf>
    <xf numFmtId="0" fontId="2" fillId="2" borderId="8" xfId="0" applyFont="1" applyFill="1" applyBorder="1" applyAlignment="1" applyProtection="1">
      <alignment horizontal="center" vertical="center" wrapText="1"/>
      <protection hidden="1"/>
    </xf>
    <xf numFmtId="0" fontId="2" fillId="2" borderId="9" xfId="0" applyFont="1" applyFill="1" applyBorder="1" applyAlignment="1" applyProtection="1">
      <alignment horizontal="center" vertical="center" wrapText="1"/>
      <protection hidden="1"/>
    </xf>
    <xf numFmtId="0" fontId="2" fillId="14" borderId="5" xfId="0" applyFont="1" applyFill="1" applyBorder="1" applyAlignment="1" applyProtection="1">
      <alignment horizontal="center" vertical="center" wrapText="1"/>
      <protection hidden="1"/>
    </xf>
    <xf numFmtId="0" fontId="2" fillId="14" borderId="0" xfId="0" applyFont="1" applyFill="1" applyAlignment="1" applyProtection="1">
      <alignment horizontal="center" vertical="center" wrapText="1"/>
      <protection hidden="1"/>
    </xf>
    <xf numFmtId="0" fontId="2" fillId="14" borderId="6" xfId="0" applyFont="1" applyFill="1" applyBorder="1" applyAlignment="1" applyProtection="1">
      <alignment horizontal="center" vertical="center" wrapText="1"/>
      <protection hidden="1"/>
    </xf>
    <xf numFmtId="0" fontId="10" fillId="2" borderId="5" xfId="0" applyFont="1" applyFill="1" applyBorder="1" applyAlignment="1" applyProtection="1">
      <alignment horizontal="center" vertical="center" wrapText="1"/>
      <protection hidden="1"/>
    </xf>
    <xf numFmtId="0" fontId="10" fillId="2" borderId="0" xfId="0" applyFont="1" applyFill="1" applyAlignment="1" applyProtection="1">
      <alignment horizontal="center" vertical="center" wrapText="1"/>
      <protection hidden="1"/>
    </xf>
    <xf numFmtId="0" fontId="10" fillId="2" borderId="6" xfId="0" applyFont="1" applyFill="1" applyBorder="1" applyAlignment="1" applyProtection="1">
      <alignment horizontal="center" vertical="center" wrapText="1"/>
      <protection hidden="1"/>
    </xf>
    <xf numFmtId="0" fontId="10" fillId="4" borderId="0" xfId="0" applyFont="1" applyFill="1" applyAlignment="1" applyProtection="1">
      <alignment horizontal="left" vertical="center" wrapText="1"/>
      <protection locked="0" hidden="1"/>
    </xf>
    <xf numFmtId="0" fontId="10" fillId="4" borderId="6" xfId="0" applyFont="1" applyFill="1" applyBorder="1" applyAlignment="1" applyProtection="1">
      <alignment horizontal="left" vertical="center" wrapText="1"/>
      <protection locked="0" hidden="1"/>
    </xf>
    <xf numFmtId="0" fontId="17" fillId="0" borderId="5" xfId="0" applyFont="1" applyBorder="1" applyAlignment="1" applyProtection="1">
      <alignment horizontal="right" vertical="center"/>
      <protection hidden="1"/>
    </xf>
    <xf numFmtId="0" fontId="17" fillId="0" borderId="0" xfId="0" applyFont="1" applyAlignment="1" applyProtection="1">
      <alignment horizontal="right" vertical="center"/>
      <protection hidden="1"/>
    </xf>
    <xf numFmtId="0" fontId="17" fillId="0" borderId="0" xfId="0" applyFont="1" applyAlignment="1" applyProtection="1">
      <alignment horizontal="center" vertical="center" wrapText="1"/>
      <protection hidden="1"/>
    </xf>
    <xf numFmtId="0" fontId="17" fillId="0" borderId="7" xfId="0" applyFont="1" applyBorder="1" applyAlignment="1" applyProtection="1">
      <alignment horizontal="center" vertical="top"/>
      <protection hidden="1"/>
    </xf>
    <xf numFmtId="0" fontId="17" fillId="0" borderId="8" xfId="0" applyFont="1" applyBorder="1" applyAlignment="1" applyProtection="1">
      <alignment horizontal="center" vertical="top"/>
      <protection hidden="1"/>
    </xf>
    <xf numFmtId="0" fontId="17" fillId="0" borderId="9" xfId="0" applyFont="1" applyBorder="1" applyAlignment="1" applyProtection="1">
      <alignment horizontal="center" vertical="top"/>
      <protection hidden="1"/>
    </xf>
    <xf numFmtId="0" fontId="9" fillId="2" borderId="4" xfId="0" applyFont="1" applyFill="1" applyBorder="1" applyAlignment="1" applyProtection="1">
      <alignment horizontal="center" vertical="center" wrapText="1"/>
      <protection hidden="1"/>
    </xf>
    <xf numFmtId="0" fontId="29" fillId="2" borderId="10" xfId="0" applyFont="1" applyFill="1" applyBorder="1" applyAlignment="1" applyProtection="1">
      <alignment horizontal="center" vertical="center"/>
      <protection hidden="1"/>
    </xf>
    <xf numFmtId="0" fontId="29" fillId="2" borderId="11" xfId="0" applyFont="1" applyFill="1" applyBorder="1" applyAlignment="1" applyProtection="1">
      <alignment horizontal="center" vertical="center"/>
      <protection hidden="1"/>
    </xf>
    <xf numFmtId="0" fontId="29" fillId="2" borderId="12" xfId="0" applyFont="1" applyFill="1" applyBorder="1" applyAlignment="1" applyProtection="1">
      <alignment horizontal="center" vertical="center"/>
      <protection hidden="1"/>
    </xf>
    <xf numFmtId="0" fontId="2" fillId="2" borderId="10" xfId="0" applyFont="1" applyFill="1" applyBorder="1" applyAlignment="1" applyProtection="1">
      <alignment horizontal="left" vertical="center" wrapText="1"/>
      <protection hidden="1"/>
    </xf>
    <xf numFmtId="0" fontId="2" fillId="2" borderId="12" xfId="0" applyFont="1" applyFill="1" applyBorder="1" applyAlignment="1" applyProtection="1">
      <alignment horizontal="left" vertical="center" wrapText="1"/>
      <protection hidden="1"/>
    </xf>
    <xf numFmtId="167" fontId="31" fillId="2" borderId="10" xfId="0" applyNumberFormat="1" applyFont="1" applyFill="1" applyBorder="1" applyAlignment="1" applyProtection="1">
      <alignment horizontal="center" vertical="center"/>
      <protection hidden="1"/>
    </xf>
    <xf numFmtId="167" fontId="31" fillId="2" borderId="11" xfId="0" applyNumberFormat="1" applyFont="1" applyFill="1" applyBorder="1" applyAlignment="1" applyProtection="1">
      <alignment horizontal="center" vertical="center"/>
      <protection hidden="1"/>
    </xf>
    <xf numFmtId="167" fontId="31" fillId="2" borderId="12" xfId="0" applyNumberFormat="1" applyFont="1" applyFill="1" applyBorder="1" applyAlignment="1" applyProtection="1">
      <alignment horizontal="center" vertical="center"/>
      <protection hidden="1"/>
    </xf>
    <xf numFmtId="0" fontId="2" fillId="2" borderId="42" xfId="0" applyFont="1" applyFill="1" applyBorder="1" applyAlignment="1" applyProtection="1">
      <alignment horizontal="center" vertical="center"/>
      <protection hidden="1"/>
    </xf>
    <xf numFmtId="0" fontId="2" fillId="2" borderId="13" xfId="0" applyFont="1" applyFill="1" applyBorder="1" applyAlignment="1" applyProtection="1">
      <alignment horizontal="center" vertical="center"/>
      <protection hidden="1"/>
    </xf>
    <xf numFmtId="0" fontId="5" fillId="4" borderId="13" xfId="0" applyFont="1" applyFill="1" applyBorder="1" applyAlignment="1" applyProtection="1">
      <alignment horizontal="center" vertical="center"/>
      <protection locked="0" hidden="1"/>
    </xf>
    <xf numFmtId="0" fontId="5" fillId="4" borderId="43" xfId="0" applyFont="1" applyFill="1" applyBorder="1" applyAlignment="1" applyProtection="1">
      <alignment horizontal="center" vertical="center"/>
      <protection locked="0" hidden="1"/>
    </xf>
    <xf numFmtId="0" fontId="25" fillId="4" borderId="13" xfId="3" applyFill="1" applyBorder="1" applyAlignment="1" applyProtection="1">
      <alignment horizontal="center" vertical="center" wrapText="1"/>
      <protection locked="0" hidden="1"/>
    </xf>
    <xf numFmtId="0" fontId="25" fillId="4" borderId="71" xfId="3" applyFill="1" applyBorder="1" applyAlignment="1" applyProtection="1">
      <alignment horizontal="center" vertical="center" wrapText="1"/>
      <protection locked="0" hidden="1"/>
    </xf>
    <xf numFmtId="0" fontId="1" fillId="12" borderId="28" xfId="0" applyFont="1" applyFill="1" applyBorder="1" applyAlignment="1" applyProtection="1">
      <alignment horizontal="center" vertical="center"/>
      <protection hidden="1"/>
    </xf>
    <xf numFmtId="0" fontId="1" fillId="12" borderId="29" xfId="0" applyFont="1" applyFill="1" applyBorder="1" applyAlignment="1" applyProtection="1">
      <alignment horizontal="center" vertical="center"/>
      <protection hidden="1"/>
    </xf>
    <xf numFmtId="0" fontId="1" fillId="12" borderId="30" xfId="0" applyFont="1" applyFill="1" applyBorder="1" applyAlignment="1" applyProtection="1">
      <alignment horizontal="center" vertical="center"/>
      <protection hidden="1"/>
    </xf>
    <xf numFmtId="0" fontId="2" fillId="0" borderId="40" xfId="0" applyFont="1" applyBorder="1" applyAlignment="1" applyProtection="1">
      <alignment horizontal="left" vertical="center" wrapText="1"/>
      <protection hidden="1"/>
    </xf>
    <xf numFmtId="0" fontId="2" fillId="0" borderId="11" xfId="0" applyFont="1" applyBorder="1" applyAlignment="1" applyProtection="1">
      <alignment horizontal="left" vertical="center" wrapText="1"/>
      <protection hidden="1"/>
    </xf>
    <xf numFmtId="0" fontId="2" fillId="0" borderId="12" xfId="0" applyFont="1" applyBorder="1" applyAlignment="1" applyProtection="1">
      <alignment horizontal="left" vertical="center" wrapText="1"/>
      <protection hidden="1"/>
    </xf>
    <xf numFmtId="0" fontId="5" fillId="4" borderId="10" xfId="0" applyFont="1" applyFill="1" applyBorder="1" applyAlignment="1" applyProtection="1">
      <alignment horizontal="left" vertical="center" wrapText="1"/>
      <protection locked="0" hidden="1"/>
    </xf>
    <xf numFmtId="0" fontId="5" fillId="4" borderId="11" xfId="0" applyFont="1" applyFill="1" applyBorder="1" applyAlignment="1" applyProtection="1">
      <alignment horizontal="left" vertical="center" wrapText="1"/>
      <protection locked="0" hidden="1"/>
    </xf>
    <xf numFmtId="0" fontId="5" fillId="4" borderId="41" xfId="0" applyFont="1" applyFill="1" applyBorder="1" applyAlignment="1" applyProtection="1">
      <alignment horizontal="left" vertical="center" wrapText="1"/>
      <protection locked="0" hidden="1"/>
    </xf>
    <xf numFmtId="0" fontId="2" fillId="2" borderId="26" xfId="0" applyFont="1" applyFill="1" applyBorder="1" applyAlignment="1" applyProtection="1">
      <alignment horizontal="left" vertical="center"/>
      <protection hidden="1"/>
    </xf>
    <xf numFmtId="0" fontId="2" fillId="2" borderId="4" xfId="0" applyFont="1" applyFill="1" applyBorder="1" applyAlignment="1" applyProtection="1">
      <alignment horizontal="left" vertical="center"/>
      <protection hidden="1"/>
    </xf>
    <xf numFmtId="0" fontId="5" fillId="4" borderId="11" xfId="0" applyFont="1" applyFill="1" applyBorder="1" applyAlignment="1" applyProtection="1">
      <alignment horizontal="left" vertical="center"/>
      <protection locked="0" hidden="1"/>
    </xf>
    <xf numFmtId="0" fontId="5" fillId="4" borderId="12" xfId="0" applyFont="1" applyFill="1" applyBorder="1" applyAlignment="1" applyProtection="1">
      <alignment horizontal="left" vertical="center"/>
      <protection locked="0" hidden="1"/>
    </xf>
    <xf numFmtId="0" fontId="5" fillId="4" borderId="11" xfId="0" applyFont="1" applyFill="1" applyBorder="1" applyAlignment="1" applyProtection="1">
      <alignment horizontal="center" vertical="center"/>
      <protection locked="0" hidden="1"/>
    </xf>
    <xf numFmtId="0" fontId="5" fillId="4" borderId="41" xfId="0" applyFont="1" applyFill="1" applyBorder="1" applyAlignment="1" applyProtection="1">
      <alignment horizontal="center" vertical="center"/>
      <protection locked="0" hidden="1"/>
    </xf>
    <xf numFmtId="0" fontId="3" fillId="4" borderId="11" xfId="0" applyFont="1" applyFill="1" applyBorder="1" applyAlignment="1" applyProtection="1">
      <alignment horizontal="center" vertical="center" wrapText="1"/>
      <protection locked="0" hidden="1"/>
    </xf>
    <xf numFmtId="0" fontId="3" fillId="4" borderId="12" xfId="0" applyFont="1" applyFill="1" applyBorder="1" applyAlignment="1" applyProtection="1">
      <alignment horizontal="center" vertical="center" wrapText="1"/>
      <protection locked="0" hidden="1"/>
    </xf>
    <xf numFmtId="0" fontId="18" fillId="0" borderId="11" xfId="0" applyFont="1" applyBorder="1" applyAlignment="1" applyProtection="1">
      <alignment horizontal="center" wrapText="1"/>
      <protection hidden="1"/>
    </xf>
    <xf numFmtId="0" fontId="3" fillId="4" borderId="11" xfId="0" applyFont="1" applyFill="1" applyBorder="1" applyAlignment="1" applyProtection="1">
      <alignment horizontal="center" vertical="center" wrapText="1"/>
      <protection hidden="1"/>
    </xf>
    <xf numFmtId="0" fontId="3" fillId="4" borderId="12" xfId="0" applyFont="1" applyFill="1" applyBorder="1" applyAlignment="1" applyProtection="1">
      <alignment horizontal="center" vertical="center" wrapText="1"/>
      <protection hidden="1"/>
    </xf>
    <xf numFmtId="0" fontId="11" fillId="4" borderId="11" xfId="0" applyFont="1" applyFill="1" applyBorder="1" applyAlignment="1" applyProtection="1">
      <alignment horizontal="center" vertical="center" wrapText="1"/>
      <protection locked="0" hidden="1"/>
    </xf>
    <xf numFmtId="0" fontId="11" fillId="4" borderId="12" xfId="0" applyFont="1" applyFill="1" applyBorder="1" applyAlignment="1" applyProtection="1">
      <alignment horizontal="center" vertical="center" wrapText="1"/>
      <protection locked="0" hidden="1"/>
    </xf>
    <xf numFmtId="0" fontId="1" fillId="2" borderId="40" xfId="0" applyFont="1" applyFill="1" applyBorder="1" applyAlignment="1" applyProtection="1">
      <alignment horizontal="center" vertical="center" wrapText="1"/>
      <protection hidden="1"/>
    </xf>
    <xf numFmtId="0" fontId="1" fillId="2" borderId="12" xfId="0" applyFont="1" applyFill="1" applyBorder="1" applyAlignment="1" applyProtection="1">
      <alignment horizontal="center" vertical="center" wrapText="1"/>
      <protection hidden="1"/>
    </xf>
    <xf numFmtId="0" fontId="5" fillId="4" borderId="2" xfId="0" applyFont="1" applyFill="1" applyBorder="1" applyAlignment="1" applyProtection="1">
      <alignment horizontal="center" vertical="center"/>
      <protection locked="0" hidden="1"/>
    </xf>
    <xf numFmtId="0" fontId="5" fillId="4" borderId="3" xfId="0" applyFont="1" applyFill="1" applyBorder="1" applyAlignment="1" applyProtection="1">
      <alignment horizontal="center" vertical="center"/>
      <protection locked="0" hidden="1"/>
    </xf>
    <xf numFmtId="0" fontId="19" fillId="0" borderId="1" xfId="0" applyFont="1" applyBorder="1" applyAlignment="1" applyProtection="1">
      <alignment horizontal="center" vertical="center" wrapText="1"/>
      <protection hidden="1"/>
    </xf>
    <xf numFmtId="0" fontId="19" fillId="0" borderId="2" xfId="0" applyFont="1" applyBorder="1" applyAlignment="1" applyProtection="1">
      <alignment horizontal="center" vertical="center" wrapText="1"/>
      <protection hidden="1"/>
    </xf>
    <xf numFmtId="0" fontId="0" fillId="4" borderId="11" xfId="0" applyFill="1" applyBorder="1" applyAlignment="1" applyProtection="1">
      <alignment horizontal="center" vertical="center"/>
      <protection locked="0" hidden="1"/>
    </xf>
    <xf numFmtId="0" fontId="0" fillId="4" borderId="41" xfId="0" applyFill="1" applyBorder="1" applyAlignment="1" applyProtection="1">
      <alignment horizontal="center" vertical="center"/>
      <protection locked="0" hidden="1"/>
    </xf>
    <xf numFmtId="0" fontId="34" fillId="2" borderId="40" xfId="0" applyFont="1" applyFill="1" applyBorder="1" applyAlignment="1" applyProtection="1">
      <alignment horizontal="center" vertical="center" wrapText="1"/>
      <protection hidden="1"/>
    </xf>
    <xf numFmtId="0" fontId="34" fillId="2" borderId="11" xfId="0" applyFont="1" applyFill="1" applyBorder="1" applyAlignment="1" applyProtection="1">
      <alignment horizontal="center" vertical="center" wrapText="1"/>
      <protection hidden="1"/>
    </xf>
    <xf numFmtId="0" fontId="34" fillId="4" borderId="11" xfId="0" applyFont="1" applyFill="1" applyBorder="1" applyAlignment="1" applyProtection="1">
      <alignment horizontal="center" vertical="center" wrapText="1"/>
      <protection locked="0" hidden="1"/>
    </xf>
    <xf numFmtId="0" fontId="34" fillId="4" borderId="41" xfId="0" applyFont="1" applyFill="1" applyBorder="1" applyAlignment="1" applyProtection="1">
      <alignment horizontal="center" vertical="center" wrapText="1"/>
      <protection locked="0" hidden="1"/>
    </xf>
    <xf numFmtId="0" fontId="2" fillId="2" borderId="40" xfId="0" applyFont="1" applyFill="1" applyBorder="1" applyAlignment="1" applyProtection="1">
      <alignment horizontal="left" vertical="center" wrapText="1"/>
      <protection hidden="1"/>
    </xf>
    <xf numFmtId="0" fontId="2" fillId="2" borderId="11" xfId="0" applyFont="1" applyFill="1" applyBorder="1" applyAlignment="1" applyProtection="1">
      <alignment horizontal="left" vertical="center" wrapText="1"/>
      <protection hidden="1"/>
    </xf>
    <xf numFmtId="0" fontId="10" fillId="4" borderId="11" xfId="0" applyFont="1" applyFill="1" applyBorder="1" applyAlignment="1" applyProtection="1">
      <alignment horizontal="left" vertical="center" wrapText="1"/>
      <protection locked="0" hidden="1"/>
    </xf>
    <xf numFmtId="0" fontId="10" fillId="4" borderId="41" xfId="0" applyFont="1" applyFill="1" applyBorder="1" applyAlignment="1" applyProtection="1">
      <alignment horizontal="left" vertical="center" wrapText="1"/>
      <protection locked="0" hidden="1"/>
    </xf>
    <xf numFmtId="0" fontId="1" fillId="2" borderId="26" xfId="0" applyFont="1" applyFill="1" applyBorder="1" applyAlignment="1" applyProtection="1">
      <alignment horizontal="left" vertical="center" wrapText="1"/>
      <protection hidden="1"/>
    </xf>
    <xf numFmtId="0" fontId="1" fillId="2" borderId="4" xfId="0" applyFont="1" applyFill="1" applyBorder="1" applyAlignment="1" applyProtection="1">
      <alignment horizontal="left" vertical="center" wrapText="1"/>
      <protection hidden="1"/>
    </xf>
    <xf numFmtId="0" fontId="0" fillId="4" borderId="10" xfId="0" applyFill="1" applyBorder="1" applyAlignment="1" applyProtection="1">
      <alignment horizontal="center" vertical="center" wrapText="1"/>
      <protection locked="0" hidden="1"/>
    </xf>
    <xf numFmtId="0" fontId="0" fillId="4" borderId="11" xfId="0" applyFill="1" applyBorder="1" applyAlignment="1" applyProtection="1">
      <alignment horizontal="center" vertical="center" wrapText="1"/>
      <protection locked="0" hidden="1"/>
    </xf>
    <xf numFmtId="0" fontId="0" fillId="4" borderId="12" xfId="0" applyFill="1" applyBorder="1" applyAlignment="1" applyProtection="1">
      <alignment horizontal="center" vertical="center" wrapText="1"/>
      <protection locked="0" hidden="1"/>
    </xf>
    <xf numFmtId="0" fontId="17" fillId="4" borderId="11" xfId="0" applyFont="1" applyFill="1" applyBorder="1" applyAlignment="1" applyProtection="1">
      <alignment horizontal="center" vertical="center" wrapText="1"/>
      <protection locked="0" hidden="1"/>
    </xf>
    <xf numFmtId="0" fontId="17" fillId="4" borderId="41" xfId="0" applyFont="1" applyFill="1" applyBorder="1" applyAlignment="1" applyProtection="1">
      <alignment horizontal="center" vertical="center" wrapText="1"/>
      <protection locked="0" hidden="1"/>
    </xf>
    <xf numFmtId="0" fontId="2" fillId="0" borderId="10" xfId="0" applyFont="1" applyBorder="1" applyAlignment="1" applyProtection="1">
      <alignment horizontal="center" vertical="center"/>
      <protection hidden="1"/>
    </xf>
    <xf numFmtId="0" fontId="2" fillId="0" borderId="11" xfId="0" applyFont="1" applyBorder="1" applyAlignment="1" applyProtection="1">
      <alignment horizontal="center" vertical="center"/>
      <protection hidden="1"/>
    </xf>
    <xf numFmtId="0" fontId="6"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6" fillId="4" borderId="12" xfId="0" applyFont="1" applyFill="1" applyBorder="1" applyAlignment="1" applyProtection="1">
      <alignment horizontal="center" vertical="center" wrapText="1"/>
      <protection hidden="1"/>
    </xf>
    <xf numFmtId="0" fontId="0" fillId="0" borderId="0" xfId="0" applyAlignment="1" applyProtection="1">
      <alignment horizontal="center"/>
      <protection hidden="1"/>
    </xf>
    <xf numFmtId="0" fontId="0" fillId="0" borderId="25" xfId="0" applyBorder="1" applyAlignment="1" applyProtection="1">
      <alignment horizontal="center"/>
      <protection hidden="1"/>
    </xf>
    <xf numFmtId="0" fontId="2" fillId="12" borderId="42" xfId="0" applyFont="1" applyFill="1" applyBorder="1" applyAlignment="1" applyProtection="1">
      <alignment horizontal="center" vertical="center" wrapText="1"/>
      <protection hidden="1"/>
    </xf>
    <xf numFmtId="0" fontId="2" fillId="12" borderId="13" xfId="0" applyFont="1" applyFill="1" applyBorder="1" applyAlignment="1" applyProtection="1">
      <alignment horizontal="center" vertical="center" wrapText="1"/>
      <protection hidden="1"/>
    </xf>
    <xf numFmtId="0" fontId="7" fillId="2" borderId="53" xfId="0" applyFont="1" applyFill="1" applyBorder="1" applyAlignment="1" applyProtection="1">
      <alignment horizontal="center" vertical="center"/>
      <protection hidden="1"/>
    </xf>
    <xf numFmtId="0" fontId="7" fillId="2" borderId="13" xfId="0" applyFont="1" applyFill="1" applyBorder="1" applyAlignment="1" applyProtection="1">
      <alignment horizontal="center" vertical="center"/>
      <protection hidden="1"/>
    </xf>
    <xf numFmtId="14" fontId="1" fillId="4" borderId="13" xfId="0" applyNumberFormat="1" applyFont="1" applyFill="1" applyBorder="1" applyAlignment="1" applyProtection="1">
      <alignment horizontal="center" vertical="center"/>
      <protection locked="0" hidden="1"/>
    </xf>
    <xf numFmtId="0" fontId="1" fillId="4" borderId="43" xfId="0" applyFont="1" applyFill="1" applyBorder="1" applyAlignment="1" applyProtection="1">
      <alignment horizontal="center" vertical="center"/>
      <protection locked="0" hidden="1"/>
    </xf>
    <xf numFmtId="0" fontId="1" fillId="4" borderId="13" xfId="0" applyFont="1" applyFill="1" applyBorder="1" applyAlignment="1" applyProtection="1">
      <alignment horizontal="center" vertical="center"/>
      <protection locked="0" hidden="1"/>
    </xf>
    <xf numFmtId="0" fontId="1" fillId="0" borderId="13" xfId="0" applyFont="1" applyBorder="1" applyAlignment="1" applyProtection="1">
      <alignment horizontal="center" vertical="center"/>
      <protection hidden="1"/>
    </xf>
    <xf numFmtId="0" fontId="4" fillId="4" borderId="53" xfId="0" applyFont="1" applyFill="1" applyBorder="1" applyAlignment="1" applyProtection="1">
      <alignment horizontal="center" vertical="center" wrapText="1"/>
      <protection hidden="1"/>
    </xf>
    <xf numFmtId="0" fontId="4" fillId="4" borderId="71" xfId="0" applyFont="1" applyFill="1" applyBorder="1" applyAlignment="1" applyProtection="1">
      <alignment horizontal="center" vertical="center" wrapText="1"/>
      <protection hidden="1"/>
    </xf>
    <xf numFmtId="0" fontId="3" fillId="0" borderId="35" xfId="0" applyFont="1" applyBorder="1" applyAlignment="1" applyProtection="1">
      <alignment horizontal="center" vertical="center" wrapText="1"/>
      <protection hidden="1"/>
    </xf>
    <xf numFmtId="0" fontId="3" fillId="0" borderId="36" xfId="0" applyFont="1" applyBorder="1" applyAlignment="1" applyProtection="1">
      <alignment horizontal="center" vertical="center" wrapText="1"/>
      <protection hidden="1"/>
    </xf>
    <xf numFmtId="0" fontId="3" fillId="0" borderId="37" xfId="0" applyFont="1" applyBorder="1" applyAlignment="1" applyProtection="1">
      <alignment horizontal="center" vertical="center" wrapText="1"/>
      <protection hidden="1"/>
    </xf>
    <xf numFmtId="0" fontId="2" fillId="2" borderId="1" xfId="0" applyFont="1" applyFill="1" applyBorder="1" applyAlignment="1" applyProtection="1">
      <alignment horizontal="center" vertical="top"/>
      <protection hidden="1"/>
    </xf>
    <xf numFmtId="0" fontId="2" fillId="2" borderId="2" xfId="0" applyFont="1" applyFill="1" applyBorder="1" applyAlignment="1" applyProtection="1">
      <alignment horizontal="center" vertical="top"/>
      <protection hidden="1"/>
    </xf>
    <xf numFmtId="0" fontId="2" fillId="2" borderId="3" xfId="0" applyFont="1" applyFill="1" applyBorder="1" applyAlignment="1" applyProtection="1">
      <alignment horizontal="center" vertical="top"/>
      <protection hidden="1"/>
    </xf>
    <xf numFmtId="0" fontId="2" fillId="4" borderId="10" xfId="0" applyFont="1" applyFill="1" applyBorder="1" applyAlignment="1" applyProtection="1">
      <alignment horizontal="center" vertical="top"/>
      <protection locked="0" hidden="1"/>
    </xf>
    <xf numFmtId="0" fontId="2" fillId="4" borderId="11" xfId="0" applyFont="1" applyFill="1" applyBorder="1" applyAlignment="1" applyProtection="1">
      <alignment horizontal="center" vertical="top"/>
      <protection locked="0" hidden="1"/>
    </xf>
    <xf numFmtId="0" fontId="2" fillId="4" borderId="12" xfId="0" applyFont="1" applyFill="1" applyBorder="1" applyAlignment="1" applyProtection="1">
      <alignment horizontal="center" vertical="top"/>
      <protection locked="0" hidden="1"/>
    </xf>
    <xf numFmtId="0" fontId="2" fillId="4" borderId="10" xfId="0" applyFont="1" applyFill="1" applyBorder="1" applyAlignment="1" applyProtection="1">
      <alignment horizontal="center" vertical="center" wrapText="1"/>
      <protection hidden="1"/>
    </xf>
    <xf numFmtId="0" fontId="2" fillId="4" borderId="11" xfId="0" applyFont="1" applyFill="1" applyBorder="1" applyAlignment="1" applyProtection="1">
      <alignment horizontal="center" vertical="center" wrapText="1"/>
      <protection hidden="1"/>
    </xf>
    <xf numFmtId="0" fontId="2" fillId="4" borderId="12" xfId="0" applyFont="1" applyFill="1" applyBorder="1" applyAlignment="1" applyProtection="1">
      <alignment horizontal="center" vertical="center" wrapText="1"/>
      <protection hidden="1"/>
    </xf>
    <xf numFmtId="0" fontId="2" fillId="4" borderId="11" xfId="0" applyFont="1" applyFill="1" applyBorder="1" applyAlignment="1" applyProtection="1">
      <alignment horizontal="center" vertical="center" wrapText="1"/>
      <protection locked="0" hidden="1"/>
    </xf>
    <xf numFmtId="0" fontId="2" fillId="4" borderId="12" xfId="0" applyFont="1" applyFill="1" applyBorder="1" applyAlignment="1" applyProtection="1">
      <alignment horizontal="center" vertical="center" wrapText="1"/>
      <protection locked="0" hidden="1"/>
    </xf>
    <xf numFmtId="0" fontId="2" fillId="0" borderId="21" xfId="0" applyFont="1" applyBorder="1" applyAlignment="1" applyProtection="1">
      <alignment horizontal="center" vertical="center"/>
      <protection hidden="1"/>
    </xf>
    <xf numFmtId="0" fontId="2" fillId="0" borderId="22" xfId="0" applyFont="1" applyBorder="1" applyAlignment="1" applyProtection="1">
      <alignment horizontal="center" vertical="center"/>
      <protection hidden="1"/>
    </xf>
    <xf numFmtId="0" fontId="2" fillId="4" borderId="22" xfId="0" applyFont="1" applyFill="1" applyBorder="1" applyAlignment="1" applyProtection="1">
      <alignment horizontal="center" vertical="center"/>
      <protection locked="0" hidden="1"/>
    </xf>
    <xf numFmtId="0" fontId="22" fillId="0" borderId="22" xfId="0" applyFont="1" applyBorder="1" applyAlignment="1" applyProtection="1">
      <alignment horizontal="center" vertical="center"/>
      <protection hidden="1"/>
    </xf>
    <xf numFmtId="0" fontId="2" fillId="4" borderId="23" xfId="0" applyFont="1" applyFill="1" applyBorder="1" applyAlignment="1" applyProtection="1">
      <alignment horizontal="center" vertical="center"/>
      <protection locked="0" hidden="1"/>
    </xf>
    <xf numFmtId="0" fontId="2" fillId="0" borderId="24" xfId="0" applyFont="1" applyBorder="1" applyAlignment="1" applyProtection="1">
      <alignment horizontal="center" vertical="center"/>
      <protection hidden="1"/>
    </xf>
    <xf numFmtId="0" fontId="2" fillId="0" borderId="0" xfId="0" applyFont="1" applyAlignment="1" applyProtection="1">
      <alignment horizontal="center" vertical="center"/>
      <protection hidden="1"/>
    </xf>
    <xf numFmtId="0" fontId="2" fillId="4" borderId="0" xfId="0" applyFont="1" applyFill="1" applyAlignment="1" applyProtection="1">
      <alignment horizontal="center" vertical="center"/>
      <protection locked="0" hidden="1"/>
    </xf>
    <xf numFmtId="0" fontId="18" fillId="2" borderId="52" xfId="0" applyFont="1" applyFill="1" applyBorder="1" applyAlignment="1" applyProtection="1">
      <alignment horizontal="center" vertical="center" wrapText="1"/>
      <protection hidden="1"/>
    </xf>
    <xf numFmtId="0" fontId="18" fillId="2" borderId="34" xfId="0" applyFont="1" applyFill="1" applyBorder="1" applyAlignment="1" applyProtection="1">
      <alignment horizontal="center" vertical="center" wrapText="1"/>
      <protection hidden="1"/>
    </xf>
    <xf numFmtId="0" fontId="18" fillId="2" borderId="48" xfId="0" applyFont="1" applyFill="1" applyBorder="1" applyAlignment="1" applyProtection="1">
      <alignment horizontal="center" vertical="center" wrapText="1"/>
      <protection hidden="1"/>
    </xf>
    <xf numFmtId="0" fontId="1" fillId="0" borderId="49" xfId="0" applyFont="1" applyBorder="1" applyAlignment="1" applyProtection="1">
      <alignment horizontal="center"/>
      <protection hidden="1"/>
    </xf>
    <xf numFmtId="0" fontId="1" fillId="0" borderId="2" xfId="0" applyFont="1" applyBorder="1" applyAlignment="1" applyProtection="1">
      <alignment horizontal="center"/>
      <protection hidden="1"/>
    </xf>
    <xf numFmtId="0" fontId="1" fillId="0" borderId="38" xfId="0" applyFont="1" applyBorder="1" applyAlignment="1" applyProtection="1">
      <alignment horizontal="center"/>
      <protection hidden="1"/>
    </xf>
    <xf numFmtId="0" fontId="18" fillId="0" borderId="24" xfId="0" applyFont="1" applyBorder="1" applyAlignment="1" applyProtection="1">
      <alignment horizontal="left" vertical="top" wrapText="1"/>
      <protection hidden="1"/>
    </xf>
    <xf numFmtId="0" fontId="18" fillId="0" borderId="0" xfId="0" applyFont="1" applyAlignment="1" applyProtection="1">
      <alignment horizontal="left" vertical="top" wrapText="1"/>
      <protection hidden="1"/>
    </xf>
    <xf numFmtId="0" fontId="18" fillId="0" borderId="25" xfId="0" applyFont="1" applyBorder="1" applyAlignment="1" applyProtection="1">
      <alignment horizontal="left" vertical="top" wrapText="1"/>
      <protection hidden="1"/>
    </xf>
    <xf numFmtId="0" fontId="18" fillId="0" borderId="35" xfId="0" applyFont="1" applyBorder="1" applyAlignment="1" applyProtection="1">
      <alignment horizontal="left" vertical="top" wrapText="1"/>
      <protection hidden="1"/>
    </xf>
    <xf numFmtId="0" fontId="18" fillId="0" borderId="36" xfId="0" applyFont="1" applyBorder="1" applyAlignment="1" applyProtection="1">
      <alignment horizontal="left" vertical="top" wrapText="1"/>
      <protection hidden="1"/>
    </xf>
    <xf numFmtId="0" fontId="18" fillId="0" borderId="37" xfId="0" applyFont="1" applyBorder="1" applyAlignment="1" applyProtection="1">
      <alignment horizontal="left" vertical="top" wrapText="1"/>
      <protection hidden="1"/>
    </xf>
    <xf numFmtId="0" fontId="2" fillId="4" borderId="11" xfId="0" applyFont="1" applyFill="1" applyBorder="1" applyAlignment="1" applyProtection="1">
      <alignment horizontal="center" vertical="center"/>
      <protection hidden="1"/>
    </xf>
    <xf numFmtId="0" fontId="2" fillId="4" borderId="12" xfId="0" applyFont="1" applyFill="1" applyBorder="1" applyAlignment="1" applyProtection="1">
      <alignment horizontal="center" vertical="center"/>
      <protection hidden="1"/>
    </xf>
    <xf numFmtId="0" fontId="5" fillId="4" borderId="11" xfId="0" applyFont="1" applyFill="1" applyBorder="1" applyAlignment="1" applyProtection="1">
      <alignment horizontal="center" vertical="center"/>
      <protection hidden="1"/>
    </xf>
    <xf numFmtId="0" fontId="5" fillId="4" borderId="12" xfId="0" applyFont="1" applyFill="1" applyBorder="1" applyAlignment="1" applyProtection="1">
      <alignment horizontal="center" vertical="center"/>
      <protection hidden="1"/>
    </xf>
    <xf numFmtId="0" fontId="19" fillId="2" borderId="28" xfId="0" applyFont="1" applyFill="1" applyBorder="1" applyAlignment="1" applyProtection="1">
      <alignment horizontal="center" vertical="center" wrapText="1"/>
      <protection hidden="1"/>
    </xf>
    <xf numFmtId="0" fontId="19" fillId="2" borderId="26" xfId="0" applyFont="1" applyFill="1" applyBorder="1" applyAlignment="1" applyProtection="1">
      <alignment horizontal="center" vertical="center" wrapText="1"/>
      <protection hidden="1"/>
    </xf>
    <xf numFmtId="0" fontId="0" fillId="2" borderId="29" xfId="0" applyFill="1" applyBorder="1" applyAlignment="1" applyProtection="1">
      <alignment horizontal="center" vertical="center"/>
      <protection locked="0" hidden="1"/>
    </xf>
    <xf numFmtId="0" fontId="0" fillId="2" borderId="4" xfId="0" applyFill="1" applyBorder="1" applyAlignment="1" applyProtection="1">
      <alignment horizontal="center" vertical="center"/>
      <protection locked="0" hidden="1"/>
    </xf>
    <xf numFmtId="0" fontId="23" fillId="2" borderId="29" xfId="0" applyFont="1" applyFill="1" applyBorder="1" applyAlignment="1" applyProtection="1">
      <alignment horizontal="center" vertical="center" wrapText="1"/>
      <protection hidden="1"/>
    </xf>
    <xf numFmtId="0" fontId="22" fillId="4" borderId="29" xfId="0" applyFont="1" applyFill="1" applyBorder="1" applyAlignment="1" applyProtection="1">
      <alignment horizontal="center" vertical="center"/>
      <protection hidden="1"/>
    </xf>
    <xf numFmtId="0" fontId="22" fillId="4" borderId="30" xfId="0" applyFont="1" applyFill="1" applyBorder="1" applyAlignment="1" applyProtection="1">
      <alignment horizontal="center" vertical="center"/>
      <protection hidden="1"/>
    </xf>
    <xf numFmtId="0" fontId="23" fillId="2" borderId="4" xfId="0" applyFont="1" applyFill="1" applyBorder="1" applyAlignment="1" applyProtection="1">
      <alignment horizontal="center" vertical="center" wrapText="1"/>
      <protection hidden="1"/>
    </xf>
    <xf numFmtId="0" fontId="22" fillId="4" borderId="4" xfId="0" applyFont="1" applyFill="1" applyBorder="1" applyAlignment="1" applyProtection="1">
      <alignment horizontal="center" vertical="center"/>
      <protection hidden="1"/>
    </xf>
    <xf numFmtId="0" fontId="22" fillId="4" borderId="27" xfId="0" applyFont="1" applyFill="1" applyBorder="1" applyAlignment="1" applyProtection="1">
      <alignment horizontal="center" vertical="center"/>
      <protection hidden="1"/>
    </xf>
    <xf numFmtId="0" fontId="39" fillId="4" borderId="2" xfId="0" applyFont="1" applyFill="1" applyBorder="1" applyAlignment="1" applyProtection="1">
      <alignment horizontal="center" vertical="center"/>
      <protection hidden="1"/>
    </xf>
    <xf numFmtId="1" fontId="2" fillId="2" borderId="2" xfId="0" applyNumberFormat="1" applyFont="1" applyFill="1" applyBorder="1" applyAlignment="1" applyProtection="1">
      <alignment horizontal="center" vertical="center"/>
      <protection hidden="1"/>
    </xf>
    <xf numFmtId="1" fontId="3" fillId="4" borderId="2" xfId="0" applyNumberFormat="1" applyFont="1" applyFill="1" applyBorder="1" applyAlignment="1" applyProtection="1">
      <alignment horizontal="center" vertical="center"/>
      <protection hidden="1"/>
    </xf>
    <xf numFmtId="0" fontId="9" fillId="0" borderId="10" xfId="0" applyFont="1" applyBorder="1" applyAlignment="1" applyProtection="1">
      <alignment horizontal="left" vertical="center"/>
      <protection hidden="1"/>
    </xf>
    <xf numFmtId="0" fontId="9" fillId="0" borderId="11" xfId="0" applyFont="1" applyBorder="1" applyAlignment="1" applyProtection="1">
      <alignment horizontal="left" vertical="center"/>
      <protection hidden="1"/>
    </xf>
    <xf numFmtId="0" fontId="9" fillId="0" borderId="11" xfId="0" applyFont="1" applyBorder="1" applyAlignment="1" applyProtection="1">
      <alignment horizontal="center" vertical="center"/>
      <protection hidden="1"/>
    </xf>
    <xf numFmtId="0" fontId="9" fillId="0" borderId="10" xfId="0" applyFont="1" applyBorder="1" applyAlignment="1" applyProtection="1">
      <alignment horizontal="center" vertical="center"/>
      <protection hidden="1"/>
    </xf>
    <xf numFmtId="0" fontId="33" fillId="12" borderId="21" xfId="0" applyFont="1" applyFill="1" applyBorder="1" applyAlignment="1" applyProtection="1">
      <alignment horizontal="center" vertical="center"/>
      <protection hidden="1"/>
    </xf>
    <xf numFmtId="0" fontId="33" fillId="12" borderId="22" xfId="0" applyFont="1" applyFill="1" applyBorder="1" applyAlignment="1" applyProtection="1">
      <alignment horizontal="center" vertical="center"/>
      <protection hidden="1"/>
    </xf>
    <xf numFmtId="0" fontId="33" fillId="12" borderId="23" xfId="0" applyFont="1" applyFill="1" applyBorder="1" applyAlignment="1" applyProtection="1">
      <alignment horizontal="center" vertical="center"/>
      <protection hidden="1"/>
    </xf>
    <xf numFmtId="0" fontId="40" fillId="12" borderId="35" xfId="0" applyFont="1" applyFill="1" applyBorder="1" applyAlignment="1" applyProtection="1">
      <alignment horizontal="center" vertical="center" wrapText="1"/>
      <protection hidden="1"/>
    </xf>
    <xf numFmtId="0" fontId="40" fillId="12" borderId="36" xfId="0" applyFont="1" applyFill="1" applyBorder="1" applyAlignment="1" applyProtection="1">
      <alignment horizontal="center" vertical="center" wrapText="1"/>
      <protection hidden="1"/>
    </xf>
    <xf numFmtId="0" fontId="40" fillId="12" borderId="37" xfId="0" applyFont="1" applyFill="1" applyBorder="1" applyAlignment="1" applyProtection="1">
      <alignment horizontal="center" vertical="center" wrapText="1"/>
      <protection hidden="1"/>
    </xf>
    <xf numFmtId="0" fontId="24" fillId="0" borderId="0" xfId="0" applyFont="1" applyAlignment="1" applyProtection="1">
      <alignment horizontal="center" vertical="center" wrapText="1"/>
      <protection hidden="1"/>
    </xf>
    <xf numFmtId="0" fontId="2" fillId="3" borderId="1" xfId="0" applyFont="1" applyFill="1" applyBorder="1" applyAlignment="1" applyProtection="1">
      <alignment horizontal="center" vertical="center" wrapText="1"/>
      <protection hidden="1"/>
    </xf>
    <xf numFmtId="0" fontId="2" fillId="3" borderId="3" xfId="0" applyFont="1" applyFill="1" applyBorder="1" applyAlignment="1" applyProtection="1">
      <alignment horizontal="center" vertical="center" wrapText="1"/>
      <protection hidden="1"/>
    </xf>
    <xf numFmtId="0" fontId="2" fillId="3" borderId="7" xfId="0" applyFont="1" applyFill="1" applyBorder="1" applyAlignment="1" applyProtection="1">
      <alignment horizontal="center" vertical="center" wrapText="1"/>
      <protection hidden="1"/>
    </xf>
    <xf numFmtId="0" fontId="2" fillId="3" borderId="9" xfId="0" applyFont="1" applyFill="1" applyBorder="1" applyAlignment="1" applyProtection="1">
      <alignment horizontal="center" vertical="center" wrapText="1"/>
      <protection hidden="1"/>
    </xf>
    <xf numFmtId="0" fontId="7" fillId="2" borderId="10" xfId="0" applyFont="1" applyFill="1" applyBorder="1" applyAlignment="1" applyProtection="1">
      <alignment horizontal="left" vertical="center"/>
      <protection hidden="1"/>
    </xf>
    <xf numFmtId="0" fontId="7" fillId="2" borderId="11" xfId="0" applyFont="1" applyFill="1" applyBorder="1" applyAlignment="1" applyProtection="1">
      <alignment horizontal="left" vertical="center"/>
      <protection hidden="1"/>
    </xf>
    <xf numFmtId="14" fontId="0" fillId="4" borderId="11" xfId="0" applyNumberFormat="1" applyFill="1" applyBorder="1" applyAlignment="1" applyProtection="1">
      <alignment horizontal="center" vertical="center"/>
      <protection hidden="1"/>
    </xf>
    <xf numFmtId="0" fontId="0" fillId="4" borderId="11" xfId="0" applyFill="1" applyBorder="1" applyAlignment="1" applyProtection="1">
      <alignment horizontal="center" vertical="center"/>
      <protection hidden="1"/>
    </xf>
    <xf numFmtId="0" fontId="0" fillId="4" borderId="12" xfId="0" applyFill="1" applyBorder="1" applyAlignment="1" applyProtection="1">
      <alignment horizontal="center" vertical="center"/>
      <protection hidden="1"/>
    </xf>
    <xf numFmtId="0" fontId="1" fillId="0" borderId="10" xfId="0" applyFont="1" applyBorder="1" applyAlignment="1" applyProtection="1">
      <alignment horizontal="center" vertical="center"/>
      <protection hidden="1"/>
    </xf>
    <xf numFmtId="0" fontId="1" fillId="0" borderId="11" xfId="0" applyFont="1" applyBorder="1" applyAlignment="1" applyProtection="1">
      <alignment horizontal="center" vertical="center"/>
      <protection hidden="1"/>
    </xf>
    <xf numFmtId="0" fontId="36" fillId="4" borderId="11" xfId="0" applyFont="1" applyFill="1" applyBorder="1" applyAlignment="1" applyProtection="1">
      <alignment horizontal="center" vertical="center"/>
      <protection hidden="1"/>
    </xf>
    <xf numFmtId="0" fontId="36" fillId="4" borderId="12" xfId="0" applyFont="1" applyFill="1" applyBorder="1" applyAlignment="1" applyProtection="1">
      <alignment horizontal="center" vertical="center"/>
      <protection hidden="1"/>
    </xf>
    <xf numFmtId="0" fontId="2" fillId="2" borderId="1" xfId="0" applyFont="1" applyFill="1" applyBorder="1" applyAlignment="1" applyProtection="1">
      <alignment horizontal="left" vertical="center" wrapText="1"/>
      <protection hidden="1"/>
    </xf>
    <xf numFmtId="0" fontId="2" fillId="2" borderId="2" xfId="0" applyFont="1" applyFill="1" applyBorder="1" applyAlignment="1" applyProtection="1">
      <alignment horizontal="left" vertical="center" wrapText="1"/>
      <protection hidden="1"/>
    </xf>
    <xf numFmtId="0" fontId="0" fillId="0" borderId="10" xfId="0" applyBorder="1" applyAlignment="1" applyProtection="1">
      <alignment horizontal="center"/>
      <protection hidden="1"/>
    </xf>
    <xf numFmtId="0" fontId="0" fillId="0" borderId="11" xfId="0" applyBorder="1" applyAlignment="1" applyProtection="1">
      <alignment horizontal="center"/>
      <protection hidden="1"/>
    </xf>
    <xf numFmtId="0" fontId="0" fillId="0" borderId="12" xfId="0" applyBorder="1" applyAlignment="1" applyProtection="1">
      <alignment horizontal="center"/>
      <protection hidden="1"/>
    </xf>
    <xf numFmtId="0" fontId="22" fillId="0" borderId="10" xfId="0" applyFont="1" applyBorder="1" applyAlignment="1" applyProtection="1">
      <alignment horizontal="center" vertical="center" wrapText="1"/>
      <protection hidden="1"/>
    </xf>
    <xf numFmtId="0" fontId="22" fillId="0" borderId="11" xfId="0" applyFont="1" applyBorder="1" applyAlignment="1" applyProtection="1">
      <alignment horizontal="center" vertical="center" wrapText="1"/>
      <protection hidden="1"/>
    </xf>
    <xf numFmtId="169" fontId="35" fillId="4" borderId="11" xfId="1" applyNumberFormat="1" applyFont="1" applyFill="1" applyBorder="1" applyAlignment="1" applyProtection="1">
      <alignment horizontal="center" vertical="center" wrapText="1"/>
      <protection hidden="1"/>
    </xf>
    <xf numFmtId="169" fontId="35" fillId="4" borderId="12" xfId="1" applyNumberFormat="1" applyFont="1" applyFill="1" applyBorder="1" applyAlignment="1" applyProtection="1">
      <alignment horizontal="center" vertical="center" wrapText="1"/>
      <protection hidden="1"/>
    </xf>
    <xf numFmtId="165" fontId="23" fillId="0" borderId="11" xfId="1" applyFont="1" applyFill="1" applyBorder="1" applyAlignment="1" applyProtection="1">
      <alignment horizontal="center" vertical="center" wrapText="1"/>
      <protection hidden="1"/>
    </xf>
    <xf numFmtId="169" fontId="11" fillId="4" borderId="11" xfId="1" applyNumberFormat="1" applyFont="1" applyFill="1" applyBorder="1" applyAlignment="1" applyProtection="1">
      <alignment horizontal="center" vertical="center" wrapText="1"/>
      <protection hidden="1"/>
    </xf>
    <xf numFmtId="169" fontId="11" fillId="4" borderId="12" xfId="1" applyNumberFormat="1" applyFont="1" applyFill="1" applyBorder="1" applyAlignment="1" applyProtection="1">
      <alignment horizontal="center" vertical="center" wrapText="1"/>
      <protection hidden="1"/>
    </xf>
    <xf numFmtId="0" fontId="6" fillId="0" borderId="10" xfId="0" applyFont="1" applyBorder="1" applyAlignment="1" applyProtection="1">
      <alignment horizontal="center" vertical="center" wrapText="1"/>
      <protection hidden="1"/>
    </xf>
    <xf numFmtId="0" fontId="6" fillId="0" borderId="11" xfId="0" applyFont="1" applyBorder="1" applyAlignment="1" applyProtection="1">
      <alignment horizontal="center" vertical="center" wrapText="1"/>
      <protection hidden="1"/>
    </xf>
    <xf numFmtId="169" fontId="35" fillId="4" borderId="11" xfId="1" applyNumberFormat="1" applyFont="1" applyFill="1" applyBorder="1" applyAlignment="1" applyProtection="1">
      <alignment horizontal="center" vertical="center"/>
      <protection hidden="1"/>
    </xf>
    <xf numFmtId="169" fontId="35" fillId="4" borderId="12" xfId="1" applyNumberFormat="1" applyFont="1" applyFill="1" applyBorder="1" applyAlignment="1" applyProtection="1">
      <alignment horizontal="center" vertical="center"/>
      <protection hidden="1"/>
    </xf>
    <xf numFmtId="0" fontId="23" fillId="0" borderId="10" xfId="0" applyFont="1" applyBorder="1" applyAlignment="1" applyProtection="1">
      <alignment horizontal="center" wrapText="1"/>
      <protection hidden="1"/>
    </xf>
    <xf numFmtId="0" fontId="23" fillId="0" borderId="11" xfId="0" applyFont="1" applyBorder="1" applyAlignment="1" applyProtection="1">
      <alignment horizontal="center" wrapText="1"/>
      <protection hidden="1"/>
    </xf>
    <xf numFmtId="0" fontId="23" fillId="0" borderId="12" xfId="0" applyFont="1" applyBorder="1" applyAlignment="1" applyProtection="1">
      <alignment horizontal="center" wrapText="1"/>
      <protection hidden="1"/>
    </xf>
    <xf numFmtId="0" fontId="2" fillId="2" borderId="10" xfId="0" applyFont="1" applyFill="1" applyBorder="1" applyAlignment="1" applyProtection="1">
      <alignment horizontal="center" vertical="center" wrapText="1"/>
      <protection hidden="1"/>
    </xf>
    <xf numFmtId="0" fontId="2" fillId="2" borderId="11" xfId="0" applyFont="1" applyFill="1" applyBorder="1" applyAlignment="1" applyProtection="1">
      <alignment horizontal="center" vertical="center" wrapText="1"/>
      <protection hidden="1"/>
    </xf>
    <xf numFmtId="169" fontId="2" fillId="11" borderId="11" xfId="1" applyNumberFormat="1" applyFont="1" applyFill="1" applyBorder="1" applyAlignment="1" applyProtection="1">
      <alignment horizontal="left" vertical="center"/>
      <protection locked="0" hidden="1"/>
    </xf>
    <xf numFmtId="169" fontId="2" fillId="11" borderId="12" xfId="1" applyNumberFormat="1" applyFont="1" applyFill="1" applyBorder="1" applyAlignment="1" applyProtection="1">
      <alignment horizontal="left" vertical="center"/>
      <protection locked="0" hidden="1"/>
    </xf>
    <xf numFmtId="165" fontId="12" fillId="4" borderId="11" xfId="1" applyFont="1" applyFill="1" applyBorder="1" applyAlignment="1" applyProtection="1">
      <alignment horizontal="center" vertical="center" wrapText="1"/>
      <protection hidden="1"/>
    </xf>
    <xf numFmtId="165" fontId="12" fillId="4" borderId="12" xfId="1" applyFont="1" applyFill="1" applyBorder="1" applyAlignment="1" applyProtection="1">
      <alignment horizontal="center" vertical="center" wrapText="1"/>
      <protection hidden="1"/>
    </xf>
    <xf numFmtId="0" fontId="1" fillId="0" borderId="10" xfId="0" applyFont="1" applyBorder="1" applyAlignment="1" applyProtection="1">
      <alignment horizontal="center" vertical="center" wrapText="1"/>
      <protection hidden="1"/>
    </xf>
    <xf numFmtId="0" fontId="1" fillId="0" borderId="11" xfId="0" applyFont="1" applyBorder="1" applyAlignment="1" applyProtection="1">
      <alignment horizontal="center" vertical="center" wrapText="1"/>
      <protection hidden="1"/>
    </xf>
    <xf numFmtId="170" fontId="2" fillId="4" borderId="11" xfId="1" applyNumberFormat="1" applyFont="1" applyFill="1" applyBorder="1" applyAlignment="1" applyProtection="1">
      <alignment horizontal="center" vertical="center" wrapText="1"/>
      <protection hidden="1"/>
    </xf>
    <xf numFmtId="170" fontId="2" fillId="4" borderId="12" xfId="1" applyNumberFormat="1" applyFont="1" applyFill="1" applyBorder="1" applyAlignment="1" applyProtection="1">
      <alignment horizontal="center" vertical="center" wrapText="1"/>
      <protection hidden="1"/>
    </xf>
    <xf numFmtId="0" fontId="2" fillId="10" borderId="28" xfId="0" applyFont="1" applyFill="1" applyBorder="1" applyAlignment="1" applyProtection="1">
      <alignment horizontal="right" vertical="center"/>
      <protection hidden="1"/>
    </xf>
    <xf numFmtId="0" fontId="2" fillId="10" borderId="29" xfId="0" applyFont="1" applyFill="1" applyBorder="1" applyAlignment="1" applyProtection="1">
      <alignment horizontal="right" vertical="center"/>
      <protection hidden="1"/>
    </xf>
    <xf numFmtId="0" fontId="30" fillId="4" borderId="29" xfId="0" applyFont="1" applyFill="1" applyBorder="1" applyAlignment="1" applyProtection="1">
      <alignment horizontal="center" vertical="center"/>
      <protection locked="0" hidden="1"/>
    </xf>
    <xf numFmtId="0" fontId="30" fillId="4" borderId="30" xfId="0" applyFont="1" applyFill="1" applyBorder="1" applyAlignment="1" applyProtection="1">
      <alignment horizontal="center" vertical="center"/>
      <protection locked="0" hidden="1"/>
    </xf>
    <xf numFmtId="0" fontId="2" fillId="2" borderId="40" xfId="0" applyFont="1" applyFill="1" applyBorder="1" applyAlignment="1" applyProtection="1">
      <alignment horizontal="center" vertical="center" wrapText="1"/>
      <protection hidden="1"/>
    </xf>
    <xf numFmtId="0" fontId="2" fillId="2" borderId="12" xfId="0" applyFont="1" applyFill="1" applyBorder="1" applyAlignment="1" applyProtection="1">
      <alignment horizontal="center" vertical="center" wrapText="1"/>
      <protection hidden="1"/>
    </xf>
    <xf numFmtId="0" fontId="1" fillId="2" borderId="10" xfId="0" applyFont="1" applyFill="1" applyBorder="1" applyAlignment="1" applyProtection="1">
      <alignment horizontal="center" vertical="center"/>
      <protection hidden="1"/>
    </xf>
    <xf numFmtId="0" fontId="1" fillId="2" borderId="11" xfId="0" applyFont="1" applyFill="1" applyBorder="1" applyAlignment="1" applyProtection="1">
      <alignment horizontal="center" vertical="center"/>
      <protection hidden="1"/>
    </xf>
    <xf numFmtId="0" fontId="1" fillId="2" borderId="12" xfId="0" applyFont="1" applyFill="1" applyBorder="1" applyAlignment="1" applyProtection="1">
      <alignment horizontal="center" vertical="center"/>
      <protection hidden="1"/>
    </xf>
    <xf numFmtId="0" fontId="19" fillId="0" borderId="4" xfId="0" applyFont="1" applyBorder="1" applyAlignment="1" applyProtection="1">
      <alignment horizontal="center" vertical="center" wrapText="1"/>
      <protection hidden="1"/>
    </xf>
    <xf numFmtId="0" fontId="19" fillId="0" borderId="27" xfId="0" applyFont="1" applyBorder="1" applyAlignment="1" applyProtection="1">
      <alignment horizontal="center" vertical="center" wrapText="1"/>
      <protection hidden="1"/>
    </xf>
    <xf numFmtId="0" fontId="49" fillId="0" borderId="26" xfId="0" applyFont="1" applyBorder="1" applyAlignment="1" applyProtection="1">
      <alignment horizontal="center" vertical="center" wrapText="1"/>
      <protection hidden="1"/>
    </xf>
    <xf numFmtId="0" fontId="49" fillId="0" borderId="4" xfId="0" applyFont="1" applyBorder="1" applyAlignment="1" applyProtection="1">
      <alignment horizontal="center" vertical="center" wrapText="1"/>
      <protection hidden="1"/>
    </xf>
    <xf numFmtId="168" fontId="36" fillId="17" borderId="4" xfId="1" applyNumberFormat="1" applyFont="1" applyFill="1" applyBorder="1" applyAlignment="1" applyProtection="1">
      <alignment horizontal="right" vertical="center"/>
      <protection locked="0" hidden="1"/>
    </xf>
    <xf numFmtId="0" fontId="9" fillId="2" borderId="10" xfId="0" applyFont="1" applyFill="1" applyBorder="1" applyAlignment="1" applyProtection="1">
      <alignment horizontal="center" vertical="center"/>
      <protection locked="0" hidden="1"/>
    </xf>
    <xf numFmtId="0" fontId="9" fillId="2" borderId="11" xfId="0" applyFont="1" applyFill="1" applyBorder="1" applyAlignment="1" applyProtection="1">
      <alignment horizontal="center" vertical="center"/>
      <protection locked="0" hidden="1"/>
    </xf>
    <xf numFmtId="0" fontId="9" fillId="2" borderId="12" xfId="0" applyFont="1" applyFill="1" applyBorder="1" applyAlignment="1" applyProtection="1">
      <alignment horizontal="center" vertical="center"/>
      <protection locked="0" hidden="1"/>
    </xf>
    <xf numFmtId="0" fontId="17" fillId="0" borderId="4" xfId="0" applyFont="1" applyBorder="1" applyAlignment="1" applyProtection="1">
      <alignment horizontal="left" vertical="top"/>
      <protection locked="0" hidden="1"/>
    </xf>
    <xf numFmtId="0" fontId="17" fillId="0" borderId="27" xfId="0" applyFont="1" applyBorder="1" applyAlignment="1" applyProtection="1">
      <alignment horizontal="left" vertical="top"/>
      <protection locked="0" hidden="1"/>
    </xf>
    <xf numFmtId="165" fontId="2" fillId="2" borderId="0" xfId="1" applyFont="1" applyFill="1" applyBorder="1" applyAlignment="1" applyProtection="1">
      <alignment horizontal="center" vertical="center" wrapText="1"/>
      <protection hidden="1"/>
    </xf>
    <xf numFmtId="0" fontId="9" fillId="10" borderId="28" xfId="0" applyFont="1" applyFill="1" applyBorder="1" applyAlignment="1" applyProtection="1">
      <alignment horizontal="center" vertical="center" wrapText="1"/>
      <protection hidden="1"/>
    </xf>
    <xf numFmtId="0" fontId="9" fillId="10" borderId="29" xfId="0" applyFont="1" applyFill="1" applyBorder="1" applyAlignment="1" applyProtection="1">
      <alignment horizontal="center" vertical="center" wrapText="1"/>
      <protection hidden="1"/>
    </xf>
    <xf numFmtId="0" fontId="4" fillId="4" borderId="29" xfId="0" applyFont="1" applyFill="1" applyBorder="1" applyAlignment="1" applyProtection="1">
      <alignment horizontal="center" vertical="center"/>
      <protection locked="0" hidden="1"/>
    </xf>
    <xf numFmtId="0" fontId="4" fillId="4" borderId="30" xfId="0" applyFont="1" applyFill="1" applyBorder="1" applyAlignment="1" applyProtection="1">
      <alignment horizontal="center" vertical="center"/>
      <protection locked="0" hidden="1"/>
    </xf>
    <xf numFmtId="0" fontId="9" fillId="0" borderId="26" xfId="0" applyFont="1" applyBorder="1" applyAlignment="1" applyProtection="1">
      <alignment horizontal="center" vertical="center" wrapText="1"/>
      <protection hidden="1"/>
    </xf>
    <xf numFmtId="0" fontId="9" fillId="0" borderId="4" xfId="0" applyFont="1" applyBorder="1" applyAlignment="1" applyProtection="1">
      <alignment horizontal="center" vertical="center" wrapText="1"/>
      <protection hidden="1"/>
    </xf>
    <xf numFmtId="0" fontId="22" fillId="0" borderId="4" xfId="0" applyFont="1" applyBorder="1" applyAlignment="1" applyProtection="1">
      <alignment horizontal="center" vertical="center" wrapText="1"/>
      <protection hidden="1"/>
    </xf>
    <xf numFmtId="0" fontId="9" fillId="0" borderId="27" xfId="0" applyFont="1" applyBorder="1" applyAlignment="1" applyProtection="1">
      <alignment horizontal="center" vertical="center" wrapText="1"/>
      <protection hidden="1"/>
    </xf>
    <xf numFmtId="0" fontId="1" fillId="0" borderId="42" xfId="0" applyFont="1" applyBorder="1" applyAlignment="1" applyProtection="1">
      <alignment horizontal="center" vertical="center"/>
      <protection hidden="1"/>
    </xf>
    <xf numFmtId="0" fontId="1" fillId="0" borderId="43" xfId="0" applyFont="1" applyBorder="1" applyAlignment="1" applyProtection="1">
      <alignment horizontal="center" vertical="center"/>
      <protection hidden="1"/>
    </xf>
    <xf numFmtId="168" fontId="2" fillId="2" borderId="53" xfId="1" applyNumberFormat="1" applyFont="1" applyFill="1" applyBorder="1" applyAlignment="1" applyProtection="1">
      <alignment horizontal="right" vertical="center" wrapText="1"/>
      <protection hidden="1"/>
    </xf>
    <xf numFmtId="168" fontId="2" fillId="2" borderId="43" xfId="1" applyNumberFormat="1" applyFont="1" applyFill="1" applyBorder="1" applyAlignment="1" applyProtection="1">
      <alignment horizontal="right" vertical="center" wrapText="1"/>
      <protection hidden="1"/>
    </xf>
    <xf numFmtId="0" fontId="1" fillId="5" borderId="32" xfId="0" applyFont="1" applyFill="1" applyBorder="1" applyAlignment="1" applyProtection="1">
      <alignment horizontal="center" vertical="center"/>
      <protection hidden="1"/>
    </xf>
    <xf numFmtId="0" fontId="1" fillId="5" borderId="33" xfId="0" applyFont="1" applyFill="1" applyBorder="1" applyAlignment="1" applyProtection="1">
      <alignment horizontal="center" vertical="center"/>
      <protection hidden="1"/>
    </xf>
    <xf numFmtId="0" fontId="22" fillId="0" borderId="31" xfId="0" applyFont="1" applyBorder="1" applyAlignment="1" applyProtection="1">
      <alignment horizontal="left" vertical="center" wrapText="1"/>
      <protection hidden="1"/>
    </xf>
    <xf numFmtId="0" fontId="22" fillId="0" borderId="32" xfId="0" applyFont="1" applyBorder="1" applyAlignment="1" applyProtection="1">
      <alignment horizontal="left" vertical="center" wrapText="1"/>
      <protection hidden="1"/>
    </xf>
    <xf numFmtId="0" fontId="45" fillId="4" borderId="53" xfId="0" applyFont="1" applyFill="1" applyBorder="1" applyAlignment="1" applyProtection="1">
      <alignment horizontal="left" vertical="top" wrapText="1"/>
      <protection locked="0" hidden="1"/>
    </xf>
    <xf numFmtId="0" fontId="45" fillId="4" borderId="13" xfId="0" applyFont="1" applyFill="1" applyBorder="1" applyAlignment="1" applyProtection="1">
      <alignment horizontal="left" vertical="top" wrapText="1"/>
      <protection locked="0" hidden="1"/>
    </xf>
    <xf numFmtId="0" fontId="45" fillId="4" borderId="71" xfId="0" applyFont="1" applyFill="1" applyBorder="1" applyAlignment="1" applyProtection="1">
      <alignment horizontal="left" vertical="top" wrapText="1"/>
      <protection locked="0" hidden="1"/>
    </xf>
    <xf numFmtId="0" fontId="2" fillId="2" borderId="26" xfId="0" applyFont="1" applyFill="1" applyBorder="1" applyAlignment="1" applyProtection="1">
      <alignment horizontal="center" vertical="center" wrapText="1"/>
      <protection hidden="1"/>
    </xf>
    <xf numFmtId="0" fontId="2" fillId="2" borderId="4" xfId="0" applyFont="1" applyFill="1" applyBorder="1" applyAlignment="1" applyProtection="1">
      <alignment horizontal="center" vertical="center" wrapText="1"/>
      <protection hidden="1"/>
    </xf>
    <xf numFmtId="0" fontId="34" fillId="0" borderId="4" xfId="0" applyFont="1" applyBorder="1" applyAlignment="1" applyProtection="1">
      <alignment horizontal="center" vertical="center" wrapText="1"/>
      <protection hidden="1"/>
    </xf>
    <xf numFmtId="0" fontId="22" fillId="0" borderId="27" xfId="0" applyFont="1" applyBorder="1" applyAlignment="1" applyProtection="1">
      <alignment horizontal="center" vertical="center" wrapText="1"/>
      <protection hidden="1"/>
    </xf>
    <xf numFmtId="0" fontId="17" fillId="0" borderId="26" xfId="0" applyFont="1" applyBorder="1" applyAlignment="1" applyProtection="1">
      <alignment horizontal="center" vertical="center" wrapText="1"/>
      <protection locked="0" hidden="1"/>
    </xf>
    <xf numFmtId="0" fontId="17" fillId="0" borderId="4" xfId="0" applyFont="1" applyBorder="1" applyAlignment="1" applyProtection="1">
      <alignment horizontal="center" vertical="center" wrapText="1"/>
      <protection locked="0" hidden="1"/>
    </xf>
    <xf numFmtId="165" fontId="45" fillId="0" borderId="4" xfId="0" applyNumberFormat="1" applyFont="1" applyBorder="1" applyAlignment="1" applyProtection="1">
      <alignment horizontal="center" vertical="center"/>
      <protection hidden="1"/>
    </xf>
    <xf numFmtId="165" fontId="0" fillId="0" borderId="4" xfId="1" applyFont="1" applyBorder="1" applyAlignment="1" applyProtection="1">
      <alignment horizontal="center"/>
      <protection locked="0" hidden="1"/>
    </xf>
    <xf numFmtId="0" fontId="0" fillId="0" borderId="4" xfId="0" applyBorder="1" applyAlignment="1" applyProtection="1">
      <alignment horizontal="center"/>
      <protection locked="0" hidden="1"/>
    </xf>
    <xf numFmtId="0" fontId="0" fillId="0" borderId="27" xfId="0" applyBorder="1" applyAlignment="1" applyProtection="1">
      <alignment horizontal="center"/>
      <protection locked="0" hidden="1"/>
    </xf>
    <xf numFmtId="165" fontId="32" fillId="4" borderId="26" xfId="1" applyFont="1" applyFill="1" applyBorder="1" applyAlignment="1" applyProtection="1">
      <alignment horizontal="center" vertical="center" wrapText="1"/>
      <protection hidden="1"/>
    </xf>
    <xf numFmtId="165" fontId="32" fillId="4" borderId="4" xfId="1" applyFont="1" applyFill="1" applyBorder="1" applyAlignment="1" applyProtection="1">
      <alignment horizontal="center" vertical="center" wrapText="1"/>
      <protection hidden="1"/>
    </xf>
    <xf numFmtId="165" fontId="32" fillId="4" borderId="27" xfId="1" applyFont="1" applyFill="1" applyBorder="1" applyAlignment="1" applyProtection="1">
      <alignment horizontal="center" vertical="center" wrapText="1"/>
      <protection hidden="1"/>
    </xf>
    <xf numFmtId="0" fontId="0" fillId="9" borderId="4" xfId="0" applyFill="1" applyBorder="1" applyAlignment="1" applyProtection="1">
      <alignment horizontal="center" vertical="center"/>
      <protection locked="0" hidden="1"/>
    </xf>
    <xf numFmtId="165" fontId="41" fillId="4" borderId="4" xfId="0" applyNumberFormat="1" applyFont="1" applyFill="1" applyBorder="1" applyAlignment="1" applyProtection="1">
      <alignment horizontal="center" vertical="center"/>
      <protection hidden="1"/>
    </xf>
    <xf numFmtId="0" fontId="41" fillId="4" borderId="4" xfId="0" applyFont="1" applyFill="1" applyBorder="1" applyAlignment="1" applyProtection="1">
      <alignment horizontal="center" vertical="center"/>
      <protection hidden="1"/>
    </xf>
    <xf numFmtId="165" fontId="2" fillId="2" borderId="26" xfId="1" applyFont="1" applyFill="1" applyBorder="1" applyAlignment="1" applyProtection="1">
      <alignment horizontal="center" vertical="center"/>
      <protection locked="0" hidden="1"/>
    </xf>
    <xf numFmtId="165" fontId="2" fillId="2" borderId="4" xfId="1" applyFont="1" applyFill="1" applyBorder="1" applyAlignment="1" applyProtection="1">
      <alignment horizontal="center" vertical="center"/>
      <protection locked="0" hidden="1"/>
    </xf>
    <xf numFmtId="0" fontId="2" fillId="2" borderId="4" xfId="0" applyFont="1" applyFill="1" applyBorder="1" applyAlignment="1" applyProtection="1">
      <alignment horizontal="center" vertical="center"/>
      <protection locked="0" hidden="1"/>
    </xf>
    <xf numFmtId="0" fontId="34" fillId="4" borderId="4" xfId="0" applyFont="1" applyFill="1" applyBorder="1" applyAlignment="1" applyProtection="1">
      <alignment horizontal="center" vertical="center"/>
      <protection locked="0" hidden="1"/>
    </xf>
    <xf numFmtId="0" fontId="1" fillId="0" borderId="4" xfId="0" applyFont="1" applyBorder="1" applyAlignment="1" applyProtection="1">
      <alignment horizontal="left" vertical="top"/>
      <protection locked="0" hidden="1"/>
    </xf>
    <xf numFmtId="0" fontId="1" fillId="0" borderId="27" xfId="0" applyFont="1" applyBorder="1" applyAlignment="1" applyProtection="1">
      <alignment horizontal="left" vertical="top"/>
      <protection locked="0" hidden="1"/>
    </xf>
    <xf numFmtId="9" fontId="9" fillId="0" borderId="26" xfId="2" applyFont="1" applyFill="1" applyBorder="1" applyAlignment="1" applyProtection="1">
      <alignment horizontal="center" vertical="center" wrapText="1"/>
      <protection hidden="1"/>
    </xf>
    <xf numFmtId="9" fontId="9" fillId="0" borderId="4" xfId="2" applyFont="1" applyFill="1" applyBorder="1" applyAlignment="1" applyProtection="1">
      <alignment horizontal="center" vertical="center" wrapText="1"/>
      <protection hidden="1"/>
    </xf>
    <xf numFmtId="9" fontId="9" fillId="0" borderId="27" xfId="2" applyFont="1" applyFill="1" applyBorder="1" applyAlignment="1" applyProtection="1">
      <alignment horizontal="center" vertical="center" wrapText="1"/>
      <protection hidden="1"/>
    </xf>
    <xf numFmtId="0" fontId="22" fillId="10" borderId="26" xfId="0" applyFont="1" applyFill="1" applyBorder="1" applyAlignment="1" applyProtection="1">
      <alignment horizontal="center" vertical="center" wrapText="1"/>
      <protection hidden="1"/>
    </xf>
    <xf numFmtId="0" fontId="22" fillId="10" borderId="4" xfId="0" applyFont="1" applyFill="1" applyBorder="1" applyAlignment="1" applyProtection="1">
      <alignment horizontal="center" vertical="center" wrapText="1"/>
      <protection hidden="1"/>
    </xf>
    <xf numFmtId="0" fontId="22" fillId="10" borderId="31" xfId="0" applyFont="1" applyFill="1" applyBorder="1" applyAlignment="1" applyProtection="1">
      <alignment horizontal="center" vertical="center" wrapText="1"/>
      <protection hidden="1"/>
    </xf>
    <xf numFmtId="0" fontId="22" fillId="10" borderId="32" xfId="0" applyFont="1" applyFill="1" applyBorder="1" applyAlignment="1" applyProtection="1">
      <alignment horizontal="center" vertical="center" wrapText="1"/>
      <protection hidden="1"/>
    </xf>
    <xf numFmtId="0" fontId="2" fillId="2" borderId="4" xfId="0" applyFont="1" applyFill="1" applyBorder="1" applyAlignment="1" applyProtection="1">
      <alignment horizontal="center" vertical="center"/>
      <protection hidden="1"/>
    </xf>
    <xf numFmtId="0" fontId="2" fillId="2" borderId="32" xfId="0" applyFont="1" applyFill="1" applyBorder="1" applyAlignment="1" applyProtection="1">
      <alignment horizontal="center" vertical="center"/>
      <protection hidden="1"/>
    </xf>
    <xf numFmtId="0" fontId="0" fillId="4" borderId="4" xfId="0" applyFill="1" applyBorder="1" applyAlignment="1" applyProtection="1">
      <alignment horizontal="center" vertical="center"/>
      <protection locked="0" hidden="1"/>
    </xf>
    <xf numFmtId="0" fontId="0" fillId="4" borderId="32" xfId="0" applyFill="1" applyBorder="1" applyAlignment="1" applyProtection="1">
      <alignment horizontal="center" vertical="center"/>
      <protection locked="0" hidden="1"/>
    </xf>
    <xf numFmtId="0" fontId="19" fillId="0" borderId="4" xfId="0" applyFont="1" applyBorder="1" applyAlignment="1" applyProtection="1">
      <alignment horizontal="center" vertical="center"/>
      <protection hidden="1"/>
    </xf>
    <xf numFmtId="0" fontId="19" fillId="0" borderId="32" xfId="0" applyFont="1" applyBorder="1" applyAlignment="1" applyProtection="1">
      <alignment horizontal="center" vertical="center"/>
      <protection hidden="1"/>
    </xf>
    <xf numFmtId="14" fontId="0" fillId="4" borderId="4" xfId="0" applyNumberFormat="1" applyFill="1" applyBorder="1" applyAlignment="1" applyProtection="1">
      <alignment horizontal="center" vertical="center"/>
      <protection locked="0" hidden="1"/>
    </xf>
    <xf numFmtId="0" fontId="22" fillId="0" borderId="4" xfId="0" applyFont="1" applyBorder="1" applyAlignment="1" applyProtection="1">
      <alignment horizontal="center" vertical="center"/>
      <protection hidden="1"/>
    </xf>
    <xf numFmtId="0" fontId="22" fillId="0" borderId="32" xfId="0" applyFont="1" applyBorder="1" applyAlignment="1" applyProtection="1">
      <alignment horizontal="center" vertical="center"/>
      <protection hidden="1"/>
    </xf>
    <xf numFmtId="0" fontId="0" fillId="4" borderId="27" xfId="0" applyFill="1" applyBorder="1" applyAlignment="1" applyProtection="1">
      <alignment horizontal="center" vertical="center"/>
      <protection locked="0" hidden="1"/>
    </xf>
    <xf numFmtId="20" fontId="0" fillId="4" borderId="32" xfId="0" applyNumberFormat="1" applyFill="1" applyBorder="1" applyAlignment="1" applyProtection="1">
      <alignment horizontal="center" vertical="center"/>
      <protection locked="0" hidden="1"/>
    </xf>
    <xf numFmtId="20" fontId="0" fillId="4" borderId="32" xfId="0" applyNumberFormat="1" applyFill="1" applyBorder="1" applyAlignment="1" applyProtection="1">
      <alignment horizontal="center"/>
      <protection locked="0" hidden="1"/>
    </xf>
    <xf numFmtId="0" fontId="0" fillId="4" borderId="33" xfId="0" applyFill="1" applyBorder="1" applyAlignment="1" applyProtection="1">
      <alignment horizontal="center"/>
      <protection locked="0" hidden="1"/>
    </xf>
    <xf numFmtId="0" fontId="2" fillId="2" borderId="26" xfId="0" applyFont="1" applyFill="1" applyBorder="1" applyAlignment="1" applyProtection="1">
      <alignment horizontal="center" vertical="center" wrapText="1"/>
      <protection locked="0" hidden="1"/>
    </xf>
    <xf numFmtId="0" fontId="2" fillId="2" borderId="4" xfId="0" applyFont="1" applyFill="1" applyBorder="1" applyAlignment="1" applyProtection="1">
      <alignment horizontal="center" vertical="center" wrapText="1"/>
      <protection locked="0" hidden="1"/>
    </xf>
    <xf numFmtId="0" fontId="1" fillId="2" borderId="4" xfId="0" applyFont="1" applyFill="1" applyBorder="1" applyAlignment="1" applyProtection="1">
      <alignment horizontal="center" vertical="center"/>
      <protection locked="0" hidden="1"/>
    </xf>
    <xf numFmtId="0" fontId="19" fillId="0" borderId="4" xfId="0" applyFont="1" applyBorder="1" applyAlignment="1" applyProtection="1">
      <alignment horizontal="left" vertical="top" wrapText="1"/>
      <protection locked="0" hidden="1"/>
    </xf>
    <xf numFmtId="0" fontId="19" fillId="0" borderId="27" xfId="0" applyFont="1" applyBorder="1" applyAlignment="1" applyProtection="1">
      <alignment horizontal="left" vertical="top" wrapText="1"/>
      <protection locked="0" hidden="1"/>
    </xf>
    <xf numFmtId="0" fontId="2" fillId="10" borderId="28" xfId="0" applyFont="1" applyFill="1" applyBorder="1" applyAlignment="1" applyProtection="1">
      <alignment horizontal="right" vertical="center" wrapText="1"/>
      <protection hidden="1"/>
    </xf>
    <xf numFmtId="0" fontId="6" fillId="2" borderId="26" xfId="0" applyFont="1" applyFill="1" applyBorder="1" applyAlignment="1" applyProtection="1">
      <alignment horizontal="center" vertical="center" wrapText="1"/>
      <protection hidden="1"/>
    </xf>
    <xf numFmtId="0" fontId="6" fillId="2" borderId="4" xfId="0" applyFont="1" applyFill="1" applyBorder="1" applyAlignment="1" applyProtection="1">
      <alignment horizontal="center" vertical="center" wrapText="1"/>
      <protection hidden="1"/>
    </xf>
    <xf numFmtId="0" fontId="19" fillId="2" borderId="4" xfId="0" applyFont="1" applyFill="1" applyBorder="1" applyAlignment="1" applyProtection="1">
      <alignment horizontal="center" vertical="center"/>
      <protection hidden="1"/>
    </xf>
    <xf numFmtId="0" fontId="1" fillId="14" borderId="28" xfId="0" applyFont="1" applyFill="1" applyBorder="1" applyAlignment="1" applyProtection="1">
      <alignment horizontal="center"/>
      <protection hidden="1"/>
    </xf>
    <xf numFmtId="0" fontId="1" fillId="14" borderId="29" xfId="0" applyFont="1" applyFill="1" applyBorder="1" applyAlignment="1" applyProtection="1">
      <alignment horizontal="center"/>
      <protection hidden="1"/>
    </xf>
    <xf numFmtId="0" fontId="1" fillId="14" borderId="30" xfId="0" applyFont="1" applyFill="1" applyBorder="1" applyAlignment="1" applyProtection="1">
      <alignment horizontal="center"/>
      <protection hidden="1"/>
    </xf>
    <xf numFmtId="0" fontId="2" fillId="16" borderId="4" xfId="0" applyFont="1" applyFill="1" applyBorder="1" applyAlignment="1" applyProtection="1">
      <alignment horizontal="center" vertical="center" wrapText="1"/>
      <protection hidden="1"/>
    </xf>
    <xf numFmtId="0" fontId="9" fillId="16" borderId="4" xfId="0" applyFont="1" applyFill="1" applyBorder="1" applyAlignment="1" applyProtection="1">
      <alignment horizontal="center" vertical="center" wrapText="1"/>
      <protection hidden="1"/>
    </xf>
    <xf numFmtId="0" fontId="50" fillId="16" borderId="4" xfId="0" applyFont="1" applyFill="1" applyBorder="1" applyAlignment="1" applyProtection="1">
      <alignment horizontal="center" vertical="center" wrapText="1"/>
      <protection hidden="1"/>
    </xf>
    <xf numFmtId="0" fontId="52" fillId="16" borderId="4" xfId="0" applyFont="1" applyFill="1" applyBorder="1" applyAlignment="1" applyProtection="1">
      <alignment horizontal="center" vertical="center" wrapText="1"/>
      <protection hidden="1"/>
    </xf>
    <xf numFmtId="0" fontId="53" fillId="16" borderId="4" xfId="0" applyFont="1" applyFill="1" applyBorder="1" applyAlignment="1" applyProtection="1">
      <alignment horizontal="center" vertical="center"/>
      <protection hidden="1"/>
    </xf>
    <xf numFmtId="0" fontId="53" fillId="16" borderId="27" xfId="0" applyFont="1" applyFill="1" applyBorder="1" applyAlignment="1" applyProtection="1">
      <alignment horizontal="center" vertical="center"/>
      <protection hidden="1"/>
    </xf>
    <xf numFmtId="0" fontId="18" fillId="10" borderId="26" xfId="0" applyFont="1" applyFill="1" applyBorder="1" applyAlignment="1" applyProtection="1">
      <alignment horizontal="center" vertical="top" wrapText="1"/>
      <protection hidden="1"/>
    </xf>
    <xf numFmtId="0" fontId="18" fillId="10" borderId="4" xfId="0" applyFont="1" applyFill="1" applyBorder="1" applyAlignment="1" applyProtection="1">
      <alignment horizontal="center" vertical="top" wrapText="1"/>
      <protection hidden="1"/>
    </xf>
    <xf numFmtId="0" fontId="18" fillId="10" borderId="31" xfId="0" applyFont="1" applyFill="1" applyBorder="1" applyAlignment="1" applyProtection="1">
      <alignment horizontal="center" vertical="top" wrapText="1"/>
      <protection hidden="1"/>
    </xf>
    <xf numFmtId="0" fontId="18" fillId="10" borderId="32" xfId="0" applyFont="1" applyFill="1" applyBorder="1" applyAlignment="1" applyProtection="1">
      <alignment horizontal="center" vertical="top" wrapText="1"/>
      <protection hidden="1"/>
    </xf>
    <xf numFmtId="0" fontId="23" fillId="0" borderId="4" xfId="0" applyFont="1" applyBorder="1" applyAlignment="1" applyProtection="1">
      <alignment horizontal="center" vertical="center" wrapText="1"/>
      <protection hidden="1"/>
    </xf>
    <xf numFmtId="0" fontId="9" fillId="4" borderId="4" xfId="0" applyFont="1" applyFill="1" applyBorder="1" applyAlignment="1" applyProtection="1">
      <alignment horizontal="center" wrapText="1"/>
      <protection locked="0" hidden="1"/>
    </xf>
    <xf numFmtId="0" fontId="9" fillId="4" borderId="4" xfId="0" applyFont="1" applyFill="1" applyBorder="1" applyAlignment="1" applyProtection="1">
      <alignment horizontal="center"/>
      <protection locked="0" hidden="1"/>
    </xf>
    <xf numFmtId="0" fontId="10" fillId="4" borderId="4" xfId="0" applyFont="1" applyFill="1" applyBorder="1" applyAlignment="1" applyProtection="1">
      <alignment horizontal="center" wrapText="1"/>
      <protection locked="0" hidden="1"/>
    </xf>
    <xf numFmtId="0" fontId="10" fillId="4" borderId="27" xfId="0" applyFont="1" applyFill="1" applyBorder="1" applyAlignment="1" applyProtection="1">
      <alignment horizontal="center" wrapText="1"/>
      <protection locked="0" hidden="1"/>
    </xf>
    <xf numFmtId="0" fontId="5" fillId="4" borderId="4" xfId="0" applyFont="1" applyFill="1" applyBorder="1" applyAlignment="1" applyProtection="1">
      <alignment horizontal="center"/>
      <protection locked="0" hidden="1"/>
    </xf>
    <xf numFmtId="0" fontId="10" fillId="4" borderId="4" xfId="0" applyFont="1" applyFill="1" applyBorder="1" applyAlignment="1" applyProtection="1">
      <alignment horizontal="center" vertical="center"/>
      <protection locked="0" hidden="1"/>
    </xf>
    <xf numFmtId="0" fontId="10" fillId="4" borderId="27" xfId="0" applyFont="1" applyFill="1" applyBorder="1" applyAlignment="1" applyProtection="1">
      <alignment horizontal="center" vertical="center"/>
      <protection locked="0" hidden="1"/>
    </xf>
    <xf numFmtId="0" fontId="10" fillId="0" borderId="32" xfId="0" applyFont="1" applyBorder="1" applyAlignment="1" applyProtection="1">
      <alignment horizontal="left" vertical="center" wrapText="1"/>
      <protection hidden="1"/>
    </xf>
    <xf numFmtId="0" fontId="9" fillId="4" borderId="32" xfId="0" applyFont="1" applyFill="1" applyBorder="1" applyAlignment="1" applyProtection="1">
      <alignment horizontal="center" vertical="center"/>
      <protection locked="0" hidden="1"/>
    </xf>
    <xf numFmtId="0" fontId="9" fillId="4" borderId="33" xfId="0" applyFont="1" applyFill="1" applyBorder="1" applyAlignment="1" applyProtection="1">
      <alignment horizontal="center" vertical="center"/>
      <protection locked="0" hidden="1"/>
    </xf>
    <xf numFmtId="0" fontId="19" fillId="0" borderId="27" xfId="0" applyFont="1" applyBorder="1" applyAlignment="1" applyProtection="1">
      <alignment horizontal="center" vertical="center"/>
      <protection hidden="1"/>
    </xf>
    <xf numFmtId="168" fontId="2" fillId="0" borderId="4" xfId="0" applyNumberFormat="1" applyFont="1" applyBorder="1" applyAlignment="1" applyProtection="1">
      <alignment horizontal="center" vertical="center" wrapText="1"/>
      <protection hidden="1"/>
    </xf>
    <xf numFmtId="165" fontId="23" fillId="0" borderId="4" xfId="0" applyNumberFormat="1" applyFont="1" applyBorder="1" applyAlignment="1" applyProtection="1">
      <alignment horizontal="center" vertical="center" wrapText="1"/>
      <protection hidden="1"/>
    </xf>
    <xf numFmtId="165" fontId="23" fillId="0" borderId="27" xfId="0" applyNumberFormat="1" applyFont="1" applyBorder="1" applyAlignment="1" applyProtection="1">
      <alignment horizontal="center" vertical="center" wrapText="1"/>
      <protection hidden="1"/>
    </xf>
    <xf numFmtId="0" fontId="23" fillId="16" borderId="26" xfId="0" applyFont="1" applyFill="1" applyBorder="1" applyAlignment="1" applyProtection="1">
      <alignment horizontal="center" vertical="center" wrapText="1"/>
      <protection hidden="1"/>
    </xf>
    <xf numFmtId="165" fontId="6" fillId="0" borderId="4" xfId="0" applyNumberFormat="1" applyFont="1" applyBorder="1" applyAlignment="1" applyProtection="1">
      <alignment horizontal="center" vertical="center" wrapText="1"/>
      <protection hidden="1"/>
    </xf>
    <xf numFmtId="0" fontId="6" fillId="0" borderId="4" xfId="0" applyFont="1" applyBorder="1" applyAlignment="1" applyProtection="1">
      <alignment horizontal="center" vertical="center" wrapText="1"/>
      <protection hidden="1"/>
    </xf>
    <xf numFmtId="0" fontId="19" fillId="0" borderId="4" xfId="0" applyFont="1" applyBorder="1" applyAlignment="1" applyProtection="1">
      <alignment horizontal="center" vertical="center"/>
      <protection locked="0" hidden="1"/>
    </xf>
    <xf numFmtId="168" fontId="0" fillId="0" borderId="4" xfId="0" applyNumberFormat="1" applyBorder="1" applyAlignment="1" applyProtection="1">
      <alignment horizontal="center" vertical="center"/>
      <protection hidden="1"/>
    </xf>
    <xf numFmtId="165" fontId="9" fillId="0" borderId="4" xfId="0" applyNumberFormat="1" applyFont="1" applyBorder="1" applyAlignment="1" applyProtection="1">
      <alignment horizontal="center" vertical="center" wrapText="1"/>
      <protection hidden="1"/>
    </xf>
    <xf numFmtId="0" fontId="6" fillId="0" borderId="32" xfId="0" applyFont="1" applyBorder="1" applyAlignment="1" applyProtection="1">
      <alignment horizontal="center" vertical="center" wrapText="1"/>
      <protection hidden="1"/>
    </xf>
    <xf numFmtId="0" fontId="19" fillId="0" borderId="32" xfId="0" applyFont="1" applyBorder="1" applyAlignment="1" applyProtection="1">
      <alignment horizontal="center" vertical="center"/>
      <protection locked="0" hidden="1"/>
    </xf>
    <xf numFmtId="0" fontId="19" fillId="0" borderId="33" xfId="0" applyFont="1" applyBorder="1" applyAlignment="1" applyProtection="1">
      <alignment horizontal="center" vertical="center"/>
      <protection hidden="1"/>
    </xf>
    <xf numFmtId="0" fontId="23" fillId="16" borderId="31" xfId="0" applyFont="1" applyFill="1" applyBorder="1" applyAlignment="1" applyProtection="1">
      <alignment horizontal="center" vertical="center" wrapText="1"/>
      <protection hidden="1"/>
    </xf>
    <xf numFmtId="165" fontId="6" fillId="0" borderId="4" xfId="1" applyFont="1" applyFill="1" applyBorder="1" applyAlignment="1" applyProtection="1">
      <alignment horizontal="center" vertical="center" wrapText="1"/>
      <protection hidden="1"/>
    </xf>
    <xf numFmtId="165" fontId="6" fillId="0" borderId="32" xfId="1" applyFont="1" applyFill="1" applyBorder="1" applyAlignment="1" applyProtection="1">
      <alignment horizontal="center" vertical="center" wrapText="1"/>
      <protection hidden="1"/>
    </xf>
    <xf numFmtId="165" fontId="23" fillId="0" borderId="4" xfId="1" applyFont="1" applyFill="1" applyBorder="1" applyAlignment="1" applyProtection="1">
      <alignment horizontal="center" vertical="center" wrapText="1"/>
      <protection hidden="1"/>
    </xf>
    <xf numFmtId="165" fontId="23" fillId="0" borderId="32" xfId="1" applyFont="1" applyFill="1" applyBorder="1" applyAlignment="1" applyProtection="1">
      <alignment horizontal="center" vertical="center" wrapText="1"/>
      <protection hidden="1"/>
    </xf>
    <xf numFmtId="0" fontId="20" fillId="0" borderId="0" xfId="0" applyFont="1" applyAlignment="1">
      <alignment horizontal="center" vertical="center" wrapText="1"/>
    </xf>
    <xf numFmtId="0" fontId="20" fillId="0" borderId="17" xfId="0" applyFont="1" applyBorder="1" applyAlignment="1">
      <alignment horizontal="center" vertical="center" wrapText="1"/>
    </xf>
    <xf numFmtId="0" fontId="47" fillId="0" borderId="54" xfId="0" applyFont="1" applyBorder="1" applyAlignment="1">
      <alignment horizontal="center" vertical="center"/>
    </xf>
    <xf numFmtId="0" fontId="1" fillId="0" borderId="4" xfId="0" applyFont="1" applyBorder="1" applyAlignment="1">
      <alignment horizontal="center" vertical="center"/>
    </xf>
    <xf numFmtId="0" fontId="1" fillId="0" borderId="10" xfId="0" applyFont="1" applyBorder="1" applyAlignment="1">
      <alignment horizontal="center" vertical="center"/>
    </xf>
    <xf numFmtId="0" fontId="33" fillId="0" borderId="8" xfId="0" applyFont="1" applyBorder="1" applyAlignment="1">
      <alignment horizontal="center"/>
    </xf>
    <xf numFmtId="0" fontId="33" fillId="0" borderId="9" xfId="0" applyFont="1" applyBorder="1" applyAlignment="1">
      <alignment horizontal="center"/>
    </xf>
    <xf numFmtId="0" fontId="20" fillId="0" borderId="16" xfId="0" applyFont="1" applyBorder="1" applyAlignment="1">
      <alignment horizontal="center" vertical="center" wrapText="1"/>
    </xf>
    <xf numFmtId="0" fontId="20" fillId="6" borderId="60" xfId="0" applyFont="1" applyFill="1" applyBorder="1" applyAlignment="1">
      <alignment horizontal="center" vertical="center" wrapText="1"/>
    </xf>
    <xf numFmtId="0" fontId="20" fillId="6" borderId="58" xfId="0" applyFont="1" applyFill="1" applyBorder="1" applyAlignment="1">
      <alignment horizontal="center" vertical="center" wrapText="1"/>
    </xf>
    <xf numFmtId="0" fontId="20" fillId="12" borderId="17" xfId="0" applyFont="1" applyFill="1" applyBorder="1" applyAlignment="1">
      <alignment horizontal="center" vertical="center" wrapText="1"/>
    </xf>
    <xf numFmtId="0" fontId="1" fillId="0" borderId="26" xfId="0" applyFont="1" applyBorder="1" applyAlignment="1">
      <alignment horizontal="center" wrapText="1"/>
    </xf>
    <xf numFmtId="0" fontId="1" fillId="0" borderId="4" xfId="0" applyFont="1" applyBorder="1" applyAlignment="1">
      <alignment horizontal="center" wrapText="1"/>
    </xf>
    <xf numFmtId="0" fontId="2" fillId="2" borderId="28"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1" fillId="0" borderId="26" xfId="0" applyFont="1" applyBorder="1" applyAlignment="1">
      <alignment horizontal="center"/>
    </xf>
    <xf numFmtId="0" fontId="1" fillId="0" borderId="4" xfId="0" applyFont="1" applyBorder="1" applyAlignment="1">
      <alignment horizontal="center"/>
    </xf>
    <xf numFmtId="0" fontId="1" fillId="13" borderId="26" xfId="0" applyFont="1" applyFill="1" applyBorder="1" applyAlignment="1">
      <alignment horizontal="center"/>
    </xf>
    <xf numFmtId="0" fontId="1" fillId="13" borderId="4" xfId="0" applyFont="1" applyFill="1" applyBorder="1" applyAlignment="1">
      <alignment horizontal="center"/>
    </xf>
    <xf numFmtId="0" fontId="43" fillId="0" borderId="0" xfId="0" applyFont="1" applyAlignment="1">
      <alignment horizontal="center" vertical="center" wrapText="1"/>
    </xf>
    <xf numFmtId="0" fontId="47" fillId="0" borderId="18" xfId="0" applyFont="1" applyBorder="1" applyAlignment="1">
      <alignment horizontal="center" vertical="center" wrapText="1"/>
    </xf>
    <xf numFmtId="0" fontId="42" fillId="0" borderId="0" xfId="0" applyFont="1" applyAlignment="1">
      <alignment horizontal="center" vertical="center"/>
    </xf>
    <xf numFmtId="0" fontId="1" fillId="0" borderId="20" xfId="0" applyFont="1" applyBorder="1" applyAlignment="1">
      <alignment horizontal="center" vertical="center"/>
    </xf>
    <xf numFmtId="0" fontId="1" fillId="0" borderId="14" xfId="0" applyFont="1" applyBorder="1" applyAlignment="1">
      <alignment horizontal="center" vertical="center"/>
    </xf>
    <xf numFmtId="0" fontId="1" fillId="0" borderId="4" xfId="0" applyFont="1" applyBorder="1" applyAlignment="1">
      <alignment horizontal="center" vertical="center" wrapText="1"/>
    </xf>
    <xf numFmtId="0" fontId="20" fillId="6" borderId="59" xfId="0" applyFont="1" applyFill="1" applyBorder="1" applyAlignment="1">
      <alignment horizontal="center" vertical="center" wrapText="1"/>
    </xf>
    <xf numFmtId="0" fontId="1" fillId="0" borderId="20" xfId="0" applyFont="1" applyBorder="1" applyAlignment="1">
      <alignment horizontal="center"/>
    </xf>
    <xf numFmtId="0" fontId="1" fillId="0" borderId="15" xfId="0" applyFont="1" applyBorder="1" applyAlignment="1">
      <alignment horizontal="center"/>
    </xf>
    <xf numFmtId="0" fontId="1" fillId="0" borderId="45" xfId="0" applyFont="1" applyBorder="1" applyAlignment="1">
      <alignment horizontal="center" vertical="center"/>
    </xf>
    <xf numFmtId="0" fontId="1" fillId="0" borderId="46" xfId="0" applyFont="1" applyBorder="1" applyAlignment="1">
      <alignment horizontal="center" vertical="center"/>
    </xf>
    <xf numFmtId="0" fontId="1" fillId="0" borderId="47" xfId="0" applyFont="1" applyBorder="1" applyAlignment="1">
      <alignment horizontal="center" vertical="center"/>
    </xf>
    <xf numFmtId="0" fontId="1" fillId="0" borderId="49" xfId="0" applyFont="1" applyBorder="1" applyAlignment="1">
      <alignment horizontal="center" wrapText="1"/>
    </xf>
    <xf numFmtId="0" fontId="1" fillId="0" borderId="2" xfId="0" applyFont="1" applyBorder="1" applyAlignment="1">
      <alignment horizontal="center" wrapText="1"/>
    </xf>
    <xf numFmtId="0" fontId="1" fillId="0" borderId="3" xfId="0" applyFont="1" applyBorder="1" applyAlignment="1">
      <alignment horizontal="center" wrapText="1"/>
    </xf>
    <xf numFmtId="0" fontId="1" fillId="0" borderId="35" xfId="0" applyFont="1" applyBorder="1" applyAlignment="1">
      <alignment horizontal="center" wrapText="1"/>
    </xf>
    <xf numFmtId="0" fontId="1" fillId="0" borderId="36" xfId="0" applyFont="1" applyBorder="1" applyAlignment="1">
      <alignment horizontal="center" wrapText="1"/>
    </xf>
    <xf numFmtId="0" fontId="1" fillId="0" borderId="51" xfId="0" applyFont="1" applyBorder="1" applyAlignment="1">
      <alignment horizontal="center" wrapText="1"/>
    </xf>
    <xf numFmtId="165" fontId="1" fillId="0" borderId="1" xfId="1" applyFont="1" applyBorder="1" applyAlignment="1">
      <alignment horizontal="center" vertical="center"/>
    </xf>
    <xf numFmtId="165" fontId="1" fillId="0" borderId="38" xfId="1" applyFont="1" applyBorder="1" applyAlignment="1">
      <alignment horizontal="center" vertical="center"/>
    </xf>
    <xf numFmtId="165" fontId="1" fillId="0" borderId="44" xfId="1" applyFont="1" applyBorder="1" applyAlignment="1">
      <alignment horizontal="center" vertical="center"/>
    </xf>
    <xf numFmtId="165" fontId="1" fillId="0" borderId="37" xfId="1" applyFont="1" applyBorder="1" applyAlignment="1">
      <alignment horizontal="center" vertical="center"/>
    </xf>
    <xf numFmtId="0" fontId="1" fillId="0" borderId="31" xfId="0" applyFont="1" applyBorder="1" applyAlignment="1">
      <alignment horizontal="center" wrapText="1"/>
    </xf>
    <xf numFmtId="0" fontId="1" fillId="0" borderId="32" xfId="0" applyFont="1" applyBorder="1" applyAlignment="1">
      <alignment horizontal="center" wrapText="1"/>
    </xf>
    <xf numFmtId="0" fontId="1" fillId="0" borderId="45" xfId="0" applyFont="1" applyBorder="1" applyAlignment="1">
      <alignment horizontal="center"/>
    </xf>
    <xf numFmtId="0" fontId="1" fillId="0" borderId="46" xfId="0" applyFont="1" applyBorder="1" applyAlignment="1">
      <alignment horizontal="center"/>
    </xf>
    <xf numFmtId="0" fontId="1" fillId="0" borderId="47" xfId="0" applyFont="1" applyBorder="1" applyAlignment="1">
      <alignment horizontal="center"/>
    </xf>
    <xf numFmtId="0" fontId="1" fillId="0" borderId="40" xfId="0" applyFont="1" applyBorder="1" applyAlignment="1">
      <alignment horizontal="center"/>
    </xf>
    <xf numFmtId="0" fontId="1" fillId="0" borderId="11" xfId="0" applyFont="1" applyBorder="1" applyAlignment="1">
      <alignment horizontal="center"/>
    </xf>
    <xf numFmtId="0" fontId="1" fillId="0" borderId="41" xfId="0" applyFont="1" applyBorder="1" applyAlignment="1">
      <alignment horizontal="center"/>
    </xf>
    <xf numFmtId="165" fontId="2" fillId="0" borderId="1" xfId="1" applyFont="1" applyFill="1" applyBorder="1" applyAlignment="1">
      <alignment horizontal="center" vertical="center" wrapText="1"/>
    </xf>
    <xf numFmtId="165" fontId="2" fillId="0" borderId="38" xfId="1" applyFont="1" applyFill="1" applyBorder="1" applyAlignment="1">
      <alignment horizontal="center" vertical="center" wrapText="1"/>
    </xf>
    <xf numFmtId="165" fontId="2" fillId="0" borderId="7" xfId="1" applyFont="1" applyFill="1" applyBorder="1" applyAlignment="1">
      <alignment horizontal="center" vertical="center" wrapText="1"/>
    </xf>
    <xf numFmtId="165" fontId="2" fillId="0" borderId="50" xfId="1" applyFont="1" applyFill="1" applyBorder="1" applyAlignment="1">
      <alignment horizontal="center" vertical="center" wrapText="1"/>
    </xf>
    <xf numFmtId="0" fontId="1" fillId="0" borderId="39" xfId="0" applyFont="1" applyBorder="1" applyAlignment="1">
      <alignment horizontal="center" wrapText="1"/>
    </xf>
    <xf numFmtId="0" fontId="1" fillId="0" borderId="8" xfId="0" applyFont="1" applyBorder="1" applyAlignment="1">
      <alignment horizontal="center" wrapText="1"/>
    </xf>
    <xf numFmtId="0" fontId="1" fillId="0" borderId="9" xfId="0" applyFont="1" applyBorder="1" applyAlignment="1">
      <alignment horizontal="center" wrapText="1"/>
    </xf>
    <xf numFmtId="0" fontId="1" fillId="0" borderId="45" xfId="0" applyFont="1" applyBorder="1" applyAlignment="1">
      <alignment horizontal="center" wrapText="1"/>
    </xf>
    <xf numFmtId="0" fontId="1" fillId="0" borderId="46" xfId="0" applyFont="1" applyBorder="1" applyAlignment="1">
      <alignment horizontal="center" wrapText="1"/>
    </xf>
    <xf numFmtId="0" fontId="1" fillId="0" borderId="72" xfId="0" applyFont="1" applyBorder="1" applyAlignment="1">
      <alignment horizontal="center" wrapText="1"/>
    </xf>
    <xf numFmtId="0" fontId="1" fillId="0" borderId="14" xfId="0" applyFont="1" applyBorder="1" applyAlignment="1">
      <alignment horizontal="center"/>
    </xf>
    <xf numFmtId="0" fontId="0" fillId="0" borderId="20" xfId="0" applyBorder="1" applyAlignment="1">
      <alignment horizontal="center"/>
    </xf>
    <xf numFmtId="0" fontId="0" fillId="0" borderId="15" xfId="0" applyBorder="1" applyAlignment="1">
      <alignment horizontal="center"/>
    </xf>
    <xf numFmtId="0" fontId="0" fillId="0" borderId="0" xfId="0" applyAlignment="1">
      <alignment horizontal="center"/>
    </xf>
  </cellXfs>
  <cellStyles count="5">
    <cellStyle name="Hipervínculo" xfId="3" builtinId="8"/>
    <cellStyle name="Moneda" xfId="1" builtinId="4"/>
    <cellStyle name="Moneda 2" xfId="4" xr:uid="{00000000-0005-0000-0000-000002000000}"/>
    <cellStyle name="Normal" xfId="0" builtinId="0"/>
    <cellStyle name="Porcentaje" xfId="2" builtinId="5"/>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EE2E5"/>
      <color rgb="FFFDD3D7"/>
      <color rgb="FFFDC7CC"/>
      <color rgb="FFFCAEB5"/>
      <color rgb="FF0FCF5D"/>
      <color rgb="FF30F07E"/>
      <color rgb="FFFB8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314325</xdr:colOff>
      <xdr:row>101</xdr:row>
      <xdr:rowOff>361950</xdr:rowOff>
    </xdr:from>
    <xdr:to>
      <xdr:col>7</xdr:col>
      <xdr:colOff>161925</xdr:colOff>
      <xdr:row>101</xdr:row>
      <xdr:rowOff>361950</xdr:rowOff>
    </xdr:to>
    <xdr:cxnSp macro="">
      <xdr:nvCxnSpPr>
        <xdr:cNvPr id="2" name="Conector recto de flecha 1">
          <a:extLst>
            <a:ext uri="{FF2B5EF4-FFF2-40B4-BE49-F238E27FC236}">
              <a16:creationId xmlns:a16="http://schemas.microsoft.com/office/drawing/2014/main" id="{00000000-0008-0000-0000-000003000000}"/>
            </a:ext>
          </a:extLst>
        </xdr:cNvPr>
        <xdr:cNvCxnSpPr/>
      </xdr:nvCxnSpPr>
      <xdr:spPr>
        <a:xfrm>
          <a:off x="2781300" y="22069425"/>
          <a:ext cx="113347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pageSetUpPr fitToPage="1"/>
  </sheetPr>
  <dimension ref="A1:P114"/>
  <sheetViews>
    <sheetView showGridLines="0" tabSelected="1" zoomScaleNormal="100" workbookViewId="0">
      <selection activeCell="B2" sqref="B2:N5"/>
    </sheetView>
  </sheetViews>
  <sheetFormatPr baseColWidth="10" defaultRowHeight="15" x14ac:dyDescent="0.25"/>
  <cols>
    <col min="1" max="1" width="1" style="71" customWidth="1"/>
    <col min="2" max="2" width="9.7109375" style="71" customWidth="1"/>
    <col min="3" max="3" width="9" style="71" customWidth="1"/>
    <col min="4" max="4" width="8.140625" style="71" customWidth="1"/>
    <col min="5" max="5" width="3.85546875" style="71" bestFit="1" customWidth="1"/>
    <col min="6" max="6" width="13" style="71" customWidth="1"/>
    <col min="7" max="7" width="9.28515625" style="71" bestFit="1" customWidth="1"/>
    <col min="8" max="8" width="12.140625" style="71" customWidth="1"/>
    <col min="9" max="9" width="5.85546875" style="71" customWidth="1"/>
    <col min="10" max="11" width="11.42578125" style="71"/>
    <col min="12" max="12" width="14.140625" style="71" customWidth="1"/>
    <col min="13" max="15" width="11.42578125" style="71"/>
    <col min="16" max="16" width="10.7109375" style="71" customWidth="1"/>
    <col min="17" max="16384" width="11.42578125" style="71"/>
  </cols>
  <sheetData>
    <row r="1" spans="1:16" ht="4.5" customHeight="1" x14ac:dyDescent="0.25">
      <c r="A1" s="68"/>
      <c r="B1" s="69"/>
      <c r="C1" s="69"/>
      <c r="D1" s="69"/>
      <c r="E1" s="69"/>
      <c r="F1" s="69"/>
      <c r="G1" s="69"/>
      <c r="H1" s="69"/>
      <c r="I1" s="69"/>
      <c r="J1" s="69"/>
      <c r="K1" s="69"/>
      <c r="L1" s="69"/>
      <c r="M1" s="69"/>
      <c r="N1" s="69"/>
      <c r="O1" s="69"/>
      <c r="P1" s="70"/>
    </row>
    <row r="2" spans="1:16" x14ac:dyDescent="0.25">
      <c r="A2" s="72"/>
      <c r="B2" s="198" t="s">
        <v>449</v>
      </c>
      <c r="C2" s="199"/>
      <c r="D2" s="199"/>
      <c r="E2" s="199"/>
      <c r="F2" s="199"/>
      <c r="G2" s="199"/>
      <c r="H2" s="199"/>
      <c r="I2" s="199"/>
      <c r="J2" s="199"/>
      <c r="K2" s="199"/>
      <c r="L2" s="199"/>
      <c r="M2" s="199"/>
      <c r="N2" s="200"/>
      <c r="O2" s="73" t="s">
        <v>429</v>
      </c>
      <c r="P2" s="73" t="s">
        <v>450</v>
      </c>
    </row>
    <row r="3" spans="1:16" x14ac:dyDescent="0.25">
      <c r="A3" s="72"/>
      <c r="B3" s="201"/>
      <c r="C3" s="202"/>
      <c r="D3" s="202"/>
      <c r="E3" s="202"/>
      <c r="F3" s="202"/>
      <c r="G3" s="202"/>
      <c r="H3" s="202"/>
      <c r="I3" s="202"/>
      <c r="J3" s="202"/>
      <c r="K3" s="202"/>
      <c r="L3" s="202"/>
      <c r="M3" s="202"/>
      <c r="N3" s="203"/>
      <c r="O3" s="73" t="s">
        <v>430</v>
      </c>
      <c r="P3" s="73">
        <v>6</v>
      </c>
    </row>
    <row r="4" spans="1:16" x14ac:dyDescent="0.25">
      <c r="A4" s="72"/>
      <c r="B4" s="201"/>
      <c r="C4" s="202"/>
      <c r="D4" s="202"/>
      <c r="E4" s="202"/>
      <c r="F4" s="202"/>
      <c r="G4" s="202"/>
      <c r="H4" s="202"/>
      <c r="I4" s="202"/>
      <c r="J4" s="202"/>
      <c r="K4" s="202"/>
      <c r="L4" s="202"/>
      <c r="M4" s="202"/>
      <c r="N4" s="203"/>
      <c r="O4" s="73" t="s">
        <v>431</v>
      </c>
      <c r="P4" s="74">
        <v>45852</v>
      </c>
    </row>
    <row r="5" spans="1:16" x14ac:dyDescent="0.25">
      <c r="A5" s="72"/>
      <c r="B5" s="204"/>
      <c r="C5" s="205"/>
      <c r="D5" s="205"/>
      <c r="E5" s="205"/>
      <c r="F5" s="205"/>
      <c r="G5" s="205"/>
      <c r="H5" s="205"/>
      <c r="I5" s="205"/>
      <c r="J5" s="205"/>
      <c r="K5" s="205"/>
      <c r="L5" s="205"/>
      <c r="M5" s="205"/>
      <c r="N5" s="206"/>
      <c r="O5" s="75" t="s">
        <v>432</v>
      </c>
      <c r="P5" s="75">
        <v>1</v>
      </c>
    </row>
    <row r="6" spans="1:16" ht="5.25" customHeight="1" x14ac:dyDescent="0.3">
      <c r="A6" s="72"/>
      <c r="B6" s="76"/>
      <c r="C6" s="76"/>
      <c r="D6" s="76"/>
      <c r="E6" s="76"/>
      <c r="F6" s="76"/>
      <c r="G6" s="76"/>
      <c r="H6" s="76"/>
      <c r="I6" s="76"/>
      <c r="J6" s="76"/>
      <c r="K6" s="76"/>
      <c r="L6" s="76"/>
      <c r="M6" s="76"/>
      <c r="N6" s="76"/>
      <c r="O6" s="76"/>
      <c r="P6" s="77"/>
    </row>
    <row r="7" spans="1:16" x14ac:dyDescent="0.25">
      <c r="A7" s="72"/>
      <c r="B7" s="198" t="s">
        <v>364</v>
      </c>
      <c r="C7" s="199"/>
      <c r="D7" s="199"/>
      <c r="E7" s="199"/>
      <c r="F7" s="199"/>
      <c r="G7" s="199"/>
      <c r="H7" s="199"/>
      <c r="I7" s="199"/>
      <c r="J7" s="199"/>
      <c r="K7" s="199"/>
      <c r="L7" s="199"/>
      <c r="M7" s="199"/>
      <c r="N7" s="199"/>
      <c r="O7" s="199"/>
      <c r="P7" s="200"/>
    </row>
    <row r="8" spans="1:16" x14ac:dyDescent="0.25">
      <c r="A8" s="72"/>
      <c r="B8" s="207" t="s">
        <v>27</v>
      </c>
      <c r="C8" s="208"/>
      <c r="D8" s="208"/>
      <c r="E8" s="208"/>
      <c r="F8" s="208"/>
      <c r="G8" s="208"/>
      <c r="H8" s="208"/>
      <c r="I8" s="208"/>
      <c r="J8" s="208"/>
      <c r="K8" s="208"/>
      <c r="L8" s="208"/>
      <c r="M8" s="208"/>
      <c r="N8" s="208"/>
      <c r="O8" s="208"/>
      <c r="P8" s="209"/>
    </row>
    <row r="9" spans="1:16" x14ac:dyDescent="0.25">
      <c r="A9" s="72"/>
      <c r="B9" s="207" t="s">
        <v>395</v>
      </c>
      <c r="C9" s="208"/>
      <c r="D9" s="208"/>
      <c r="E9" s="208"/>
      <c r="F9" s="208"/>
      <c r="G9" s="208"/>
      <c r="H9" s="208"/>
      <c r="I9" s="208"/>
      <c r="J9" s="208"/>
      <c r="K9" s="208"/>
      <c r="L9" s="208"/>
      <c r="M9" s="208"/>
      <c r="N9" s="208"/>
      <c r="O9" s="208"/>
      <c r="P9" s="209"/>
    </row>
    <row r="10" spans="1:16" ht="23.25" customHeight="1" x14ac:dyDescent="0.25">
      <c r="A10" s="72"/>
      <c r="B10" s="210" t="s">
        <v>391</v>
      </c>
      <c r="C10" s="211"/>
      <c r="D10" s="211"/>
      <c r="E10" s="211"/>
      <c r="F10" s="211"/>
      <c r="G10" s="211"/>
      <c r="H10" s="211"/>
      <c r="I10" s="211"/>
      <c r="J10" s="211"/>
      <c r="K10" s="211"/>
      <c r="L10" s="211"/>
      <c r="M10" s="211"/>
      <c r="N10" s="211"/>
      <c r="O10" s="211"/>
      <c r="P10" s="212"/>
    </row>
    <row r="11" spans="1:16" ht="18" customHeight="1" x14ac:dyDescent="0.25">
      <c r="A11" s="72"/>
      <c r="B11" s="78" t="s">
        <v>396</v>
      </c>
      <c r="C11" s="211" t="str">
        <f>G22</f>
        <v/>
      </c>
      <c r="D11" s="211"/>
      <c r="E11" s="79" t="s">
        <v>393</v>
      </c>
      <c r="F11" s="80">
        <f>K22</f>
        <v>0</v>
      </c>
      <c r="G11" s="81" t="s">
        <v>426</v>
      </c>
      <c r="H11" s="211" t="s">
        <v>392</v>
      </c>
      <c r="I11" s="211"/>
      <c r="J11" s="211">
        <f>D20</f>
        <v>0</v>
      </c>
      <c r="K11" s="211"/>
      <c r="L11" s="211"/>
      <c r="M11" s="211"/>
      <c r="N11" s="211" t="s">
        <v>394</v>
      </c>
      <c r="O11" s="211"/>
      <c r="P11" s="82">
        <f>K20</f>
        <v>0</v>
      </c>
    </row>
    <row r="12" spans="1:16" ht="47.25" customHeight="1" x14ac:dyDescent="0.25">
      <c r="A12" s="72"/>
      <c r="B12" s="210" t="str">
        <f>IF(OR($G$22="CONTRATO/ORDEN SERVICIO",$G$22="ORDEN SERVICIO"),"que tiene por objeto","se establece")</f>
        <v>se establece</v>
      </c>
      <c r="C12" s="211"/>
      <c r="D12" s="213"/>
      <c r="E12" s="213"/>
      <c r="F12" s="213"/>
      <c r="G12" s="213"/>
      <c r="H12" s="213"/>
      <c r="I12" s="213"/>
      <c r="J12" s="213"/>
      <c r="K12" s="213"/>
      <c r="L12" s="213"/>
      <c r="M12" s="213"/>
      <c r="N12" s="213"/>
      <c r="O12" s="213"/>
      <c r="P12" s="214"/>
    </row>
    <row r="13" spans="1:16" x14ac:dyDescent="0.25">
      <c r="A13" s="72"/>
      <c r="B13" s="215" t="s">
        <v>398</v>
      </c>
      <c r="C13" s="216"/>
      <c r="D13" s="216"/>
      <c r="E13" s="217" t="str">
        <f>C11</f>
        <v/>
      </c>
      <c r="F13" s="217"/>
      <c r="G13" s="217"/>
      <c r="H13" s="83" t="s">
        <v>428</v>
      </c>
      <c r="I13" s="83"/>
      <c r="J13" s="83"/>
      <c r="K13" s="83"/>
      <c r="L13" s="83"/>
      <c r="M13" s="83"/>
      <c r="N13" s="83"/>
      <c r="O13" s="83"/>
      <c r="P13" s="84"/>
    </row>
    <row r="14" spans="1:16" x14ac:dyDescent="0.25">
      <c r="A14" s="72"/>
      <c r="B14" s="218" t="s">
        <v>427</v>
      </c>
      <c r="C14" s="219"/>
      <c r="D14" s="219"/>
      <c r="E14" s="219"/>
      <c r="F14" s="219"/>
      <c r="G14" s="219"/>
      <c r="H14" s="219"/>
      <c r="I14" s="219"/>
      <c r="J14" s="219"/>
      <c r="K14" s="219"/>
      <c r="L14" s="219"/>
      <c r="M14" s="219"/>
      <c r="N14" s="219"/>
      <c r="O14" s="219"/>
      <c r="P14" s="220"/>
    </row>
    <row r="15" spans="1:16" ht="4.5" customHeight="1" x14ac:dyDescent="0.25">
      <c r="A15" s="72"/>
      <c r="B15" s="85"/>
      <c r="C15" s="85"/>
      <c r="D15" s="85"/>
      <c r="E15" s="85"/>
      <c r="F15" s="85"/>
      <c r="G15" s="85"/>
      <c r="H15" s="85"/>
      <c r="I15" s="85"/>
      <c r="J15" s="85"/>
      <c r="K15" s="85"/>
      <c r="L15" s="85"/>
      <c r="M15" s="85"/>
      <c r="N15" s="85"/>
      <c r="O15" s="85"/>
      <c r="P15" s="86"/>
    </row>
    <row r="16" spans="1:16" ht="21" x14ac:dyDescent="0.25">
      <c r="A16" s="72"/>
      <c r="B16" s="221" t="s">
        <v>365</v>
      </c>
      <c r="C16" s="221"/>
      <c r="D16" s="221"/>
      <c r="E16" s="222"/>
      <c r="F16" s="223"/>
      <c r="G16" s="223"/>
      <c r="H16" s="224"/>
      <c r="I16" s="87"/>
      <c r="J16" s="225" t="s">
        <v>0</v>
      </c>
      <c r="K16" s="226"/>
      <c r="L16" s="227"/>
      <c r="M16" s="228"/>
      <c r="N16" s="228"/>
      <c r="O16" s="228"/>
      <c r="P16" s="229"/>
    </row>
    <row r="17" spans="1:16" ht="3.75" customHeight="1" thickBot="1" x14ac:dyDescent="0.3">
      <c r="A17" s="72"/>
      <c r="B17" s="88"/>
      <c r="C17" s="88"/>
      <c r="D17" s="88"/>
      <c r="E17" s="85"/>
      <c r="F17" s="85"/>
      <c r="G17" s="85"/>
      <c r="H17" s="85"/>
      <c r="I17" s="85"/>
      <c r="J17" s="85"/>
      <c r="K17" s="85"/>
      <c r="L17" s="85"/>
      <c r="M17" s="85"/>
      <c r="N17" s="85"/>
      <c r="O17" s="85"/>
      <c r="P17" s="86"/>
    </row>
    <row r="18" spans="1:16" x14ac:dyDescent="0.25">
      <c r="A18" s="72"/>
      <c r="B18" s="236" t="s">
        <v>366</v>
      </c>
      <c r="C18" s="237"/>
      <c r="D18" s="237"/>
      <c r="E18" s="237"/>
      <c r="F18" s="237"/>
      <c r="G18" s="237"/>
      <c r="H18" s="237"/>
      <c r="I18" s="237"/>
      <c r="J18" s="237"/>
      <c r="K18" s="237"/>
      <c r="L18" s="237"/>
      <c r="M18" s="237"/>
      <c r="N18" s="237"/>
      <c r="O18" s="237"/>
      <c r="P18" s="238"/>
    </row>
    <row r="19" spans="1:16" ht="4.5" customHeight="1" x14ac:dyDescent="0.25">
      <c r="A19" s="89"/>
      <c r="B19" s="90"/>
      <c r="C19" s="91"/>
      <c r="D19" s="91"/>
      <c r="E19" s="91"/>
      <c r="F19" s="91"/>
      <c r="G19" s="91"/>
      <c r="H19" s="91"/>
      <c r="I19" s="91"/>
      <c r="J19" s="91"/>
      <c r="K19" s="91"/>
      <c r="L19" s="91"/>
      <c r="M19" s="91"/>
      <c r="N19" s="91"/>
      <c r="O19" s="91"/>
      <c r="P19" s="92"/>
    </row>
    <row r="20" spans="1:16" x14ac:dyDescent="0.25">
      <c r="A20" s="72"/>
      <c r="B20" s="245" t="s">
        <v>367</v>
      </c>
      <c r="C20" s="246"/>
      <c r="D20" s="247"/>
      <c r="E20" s="247"/>
      <c r="F20" s="247"/>
      <c r="G20" s="247"/>
      <c r="H20" s="248"/>
      <c r="I20" s="93"/>
      <c r="J20" s="94" t="s">
        <v>4</v>
      </c>
      <c r="K20" s="249"/>
      <c r="L20" s="249"/>
      <c r="M20" s="95" t="s">
        <v>1</v>
      </c>
      <c r="N20" s="249"/>
      <c r="O20" s="249"/>
      <c r="P20" s="250"/>
    </row>
    <row r="21" spans="1:16" ht="2.25" customHeight="1" x14ac:dyDescent="0.25">
      <c r="A21" s="72"/>
      <c r="B21" s="96"/>
      <c r="C21" s="97"/>
      <c r="D21" s="97"/>
      <c r="E21" s="93"/>
      <c r="F21" s="93"/>
      <c r="G21" s="93"/>
      <c r="H21" s="93"/>
      <c r="I21" s="93"/>
      <c r="J21" s="98"/>
      <c r="K21" s="99"/>
      <c r="L21" s="98"/>
      <c r="M21" s="98"/>
      <c r="N21" s="98"/>
      <c r="O21" s="98"/>
      <c r="P21" s="100"/>
    </row>
    <row r="22" spans="1:16" ht="24.75" x14ac:dyDescent="0.25">
      <c r="A22" s="72"/>
      <c r="B22" s="101" t="s">
        <v>20</v>
      </c>
      <c r="C22" s="251"/>
      <c r="D22" s="252"/>
      <c r="E22" s="253" t="s">
        <v>376</v>
      </c>
      <c r="F22" s="253"/>
      <c r="G22" s="254" t="str">
        <f>IF($C$22="Contratista","CONTRATO",IF(OR($C$22="Docente_Resolucion",$C$22="Docente_Catedratico"),"RESOLUCIÓN",IF($C$22="Docente_PS","CONTRATO",IF(OR($C$22="Invitado",$C$22="Invitado_Internacional"),"DOCUMENTO/ACTA",IF($C$22="Miembro Consejo Superior -No Servidor público o Transitorio-","Acto Administrativo","")))))</f>
        <v/>
      </c>
      <c r="H22" s="255"/>
      <c r="I22" s="93"/>
      <c r="J22" s="102" t="s">
        <v>377</v>
      </c>
      <c r="K22" s="256"/>
      <c r="L22" s="257"/>
      <c r="M22" s="103" t="s">
        <v>378</v>
      </c>
      <c r="N22" s="104" t="s">
        <v>414</v>
      </c>
      <c r="O22" s="105" t="s">
        <v>379</v>
      </c>
      <c r="P22" s="106" t="s">
        <v>414</v>
      </c>
    </row>
    <row r="23" spans="1:16" ht="3" customHeight="1" x14ac:dyDescent="0.25">
      <c r="A23" s="72"/>
      <c r="B23" s="107"/>
      <c r="C23" s="108"/>
      <c r="D23" s="108"/>
      <c r="E23" s="108"/>
      <c r="F23" s="108"/>
      <c r="G23" s="108"/>
      <c r="H23" s="109"/>
      <c r="I23" s="109"/>
      <c r="J23" s="110"/>
      <c r="K23" s="110"/>
      <c r="L23" s="109"/>
      <c r="M23" s="109"/>
      <c r="N23" s="109"/>
      <c r="O23" s="109"/>
      <c r="P23" s="111"/>
    </row>
    <row r="24" spans="1:16" ht="23.25" thickBot="1" x14ac:dyDescent="0.3">
      <c r="A24" s="72"/>
      <c r="B24" s="230" t="s">
        <v>17</v>
      </c>
      <c r="C24" s="231"/>
      <c r="D24" s="232"/>
      <c r="E24" s="232"/>
      <c r="F24" s="232"/>
      <c r="G24" s="232"/>
      <c r="H24" s="233"/>
      <c r="I24" s="112"/>
      <c r="J24" s="113" t="s">
        <v>380</v>
      </c>
      <c r="K24" s="232"/>
      <c r="L24" s="233"/>
      <c r="M24" s="114" t="s">
        <v>5</v>
      </c>
      <c r="N24" s="234"/>
      <c r="O24" s="234"/>
      <c r="P24" s="235"/>
    </row>
    <row r="25" spans="1:16" ht="5.25" customHeight="1" thickBot="1" x14ac:dyDescent="0.3">
      <c r="A25" s="72"/>
      <c r="B25" s="115"/>
      <c r="C25" s="115"/>
      <c r="D25" s="115"/>
      <c r="E25" s="115"/>
      <c r="F25" s="115"/>
      <c r="G25" s="115"/>
      <c r="H25" s="115"/>
      <c r="I25" s="116"/>
      <c r="J25" s="116"/>
      <c r="K25" s="88"/>
      <c r="L25" s="88"/>
      <c r="M25" s="88"/>
      <c r="N25" s="88"/>
      <c r="O25" s="88"/>
      <c r="P25" s="117"/>
    </row>
    <row r="26" spans="1:16" x14ac:dyDescent="0.25">
      <c r="A26" s="72"/>
      <c r="B26" s="236" t="s">
        <v>371</v>
      </c>
      <c r="C26" s="237"/>
      <c r="D26" s="237"/>
      <c r="E26" s="237"/>
      <c r="F26" s="237"/>
      <c r="G26" s="237"/>
      <c r="H26" s="237"/>
      <c r="I26" s="237"/>
      <c r="J26" s="237"/>
      <c r="K26" s="237"/>
      <c r="L26" s="237"/>
      <c r="M26" s="237"/>
      <c r="N26" s="237"/>
      <c r="O26" s="237"/>
      <c r="P26" s="238"/>
    </row>
    <row r="27" spans="1:16" ht="6" customHeight="1" x14ac:dyDescent="0.25">
      <c r="A27" s="72"/>
      <c r="B27" s="118"/>
      <c r="C27" s="119"/>
      <c r="D27" s="119"/>
      <c r="E27" s="119"/>
      <c r="F27" s="119"/>
      <c r="G27" s="119"/>
      <c r="H27" s="119"/>
      <c r="J27" s="116"/>
      <c r="K27" s="120"/>
      <c r="L27" s="120"/>
      <c r="M27" s="120"/>
      <c r="N27" s="120"/>
      <c r="O27" s="120"/>
      <c r="P27" s="121"/>
    </row>
    <row r="28" spans="1:16" x14ac:dyDescent="0.25">
      <c r="A28" s="72"/>
      <c r="B28" s="239" t="s">
        <v>11</v>
      </c>
      <c r="C28" s="240"/>
      <c r="D28" s="241"/>
      <c r="E28" s="242"/>
      <c r="F28" s="243"/>
      <c r="G28" s="243"/>
      <c r="H28" s="243"/>
      <c r="I28" s="243"/>
      <c r="J28" s="243"/>
      <c r="K28" s="243"/>
      <c r="L28" s="243"/>
      <c r="M28" s="243"/>
      <c r="N28" s="243"/>
      <c r="O28" s="243"/>
      <c r="P28" s="244"/>
    </row>
    <row r="29" spans="1:16" ht="4.5" customHeight="1" x14ac:dyDescent="0.25">
      <c r="A29" s="72"/>
      <c r="B29" s="122"/>
      <c r="C29" s="123"/>
      <c r="D29" s="124"/>
      <c r="E29" s="125"/>
      <c r="F29" s="125"/>
      <c r="G29" s="125"/>
      <c r="H29" s="125"/>
      <c r="I29" s="125"/>
      <c r="J29" s="125"/>
      <c r="K29" s="125"/>
      <c r="L29" s="125"/>
      <c r="M29" s="125"/>
      <c r="N29" s="125"/>
      <c r="O29" s="125"/>
      <c r="P29" s="126"/>
    </row>
    <row r="30" spans="1:16" ht="46.5" customHeight="1" x14ac:dyDescent="0.25">
      <c r="A30" s="72"/>
      <c r="B30" s="270" t="s">
        <v>372</v>
      </c>
      <c r="C30" s="271"/>
      <c r="D30" s="226"/>
      <c r="E30" s="272"/>
      <c r="F30" s="272"/>
      <c r="G30" s="272"/>
      <c r="H30" s="272"/>
      <c r="I30" s="272"/>
      <c r="J30" s="272"/>
      <c r="K30" s="272"/>
      <c r="L30" s="272"/>
      <c r="M30" s="272"/>
      <c r="N30" s="272"/>
      <c r="O30" s="272"/>
      <c r="P30" s="273"/>
    </row>
    <row r="31" spans="1:16" ht="3" customHeight="1" x14ac:dyDescent="0.25">
      <c r="A31" s="72"/>
      <c r="B31" s="118"/>
      <c r="C31" s="119"/>
      <c r="D31" s="119"/>
      <c r="E31" s="119"/>
      <c r="F31" s="119"/>
      <c r="G31" s="119"/>
      <c r="H31" s="119"/>
      <c r="J31" s="116"/>
      <c r="K31" s="120"/>
      <c r="L31" s="120"/>
      <c r="M31" s="120"/>
      <c r="N31" s="120"/>
      <c r="O31" s="120"/>
      <c r="P31" s="121"/>
    </row>
    <row r="32" spans="1:16" ht="37.5" customHeight="1" x14ac:dyDescent="0.25">
      <c r="A32" s="72"/>
      <c r="B32" s="274" t="s">
        <v>19</v>
      </c>
      <c r="C32" s="275"/>
      <c r="D32" s="276"/>
      <c r="E32" s="277"/>
      <c r="F32" s="277"/>
      <c r="G32" s="277"/>
      <c r="H32" s="278"/>
      <c r="J32" s="127" t="s">
        <v>53</v>
      </c>
      <c r="K32" s="279"/>
      <c r="L32" s="279"/>
      <c r="M32" s="128" t="s">
        <v>62</v>
      </c>
      <c r="N32" s="279" t="str">
        <f>IF(K32="GRUPO_1","SUR AMERICA (Excepto  Brasil, Chile, Argentina), CENTRO AMERICA, CARIBE (Excepto Puerto Rico)",IF(K32="GRUPO_2","SUR AMERICA (Chile, Brasil), CARIBE (Puerto Rico), NORTE AMERICA (Estados Unidos, Canada), AFRICA",IF(K32="GRUPO_3","SUR AMERICA (Argentina), NORTE AMERICA (México), EUROPA, OCEANIA, ASIA",IF($K$32="","     ","Colombia"))))</f>
        <v xml:space="preserve">     </v>
      </c>
      <c r="O32" s="279"/>
      <c r="P32" s="280"/>
    </row>
    <row r="33" spans="1:16" ht="6" customHeight="1" x14ac:dyDescent="0.25">
      <c r="A33" s="72"/>
      <c r="B33" s="129"/>
      <c r="C33" s="130"/>
      <c r="D33" s="131"/>
      <c r="E33" s="131"/>
      <c r="F33" s="131"/>
      <c r="G33" s="131"/>
      <c r="H33" s="131"/>
      <c r="J33" s="91"/>
      <c r="K33" s="132"/>
      <c r="L33" s="132"/>
      <c r="M33" s="132"/>
      <c r="N33" s="132"/>
      <c r="O33" s="132"/>
      <c r="P33" s="133"/>
    </row>
    <row r="34" spans="1:16" x14ac:dyDescent="0.25">
      <c r="A34" s="72"/>
      <c r="B34" s="258" t="s">
        <v>61</v>
      </c>
      <c r="C34" s="259"/>
      <c r="D34" s="249"/>
      <c r="E34" s="249"/>
      <c r="F34" s="249"/>
      <c r="G34" s="260"/>
      <c r="H34" s="261"/>
      <c r="I34" s="134"/>
      <c r="J34" s="262" t="s">
        <v>294</v>
      </c>
      <c r="K34" s="263"/>
      <c r="L34" s="263"/>
      <c r="M34" s="264"/>
      <c r="N34" s="264"/>
      <c r="O34" s="264"/>
      <c r="P34" s="265"/>
    </row>
    <row r="35" spans="1:16" ht="29.25" customHeight="1" x14ac:dyDescent="0.25">
      <c r="A35" s="72"/>
      <c r="B35" s="266" t="s">
        <v>413</v>
      </c>
      <c r="C35" s="267"/>
      <c r="D35" s="267"/>
      <c r="E35" s="267"/>
      <c r="F35" s="267"/>
      <c r="G35" s="267"/>
      <c r="H35" s="267"/>
      <c r="I35" s="268"/>
      <c r="J35" s="268"/>
      <c r="K35" s="268"/>
      <c r="L35" s="268"/>
      <c r="M35" s="268"/>
      <c r="N35" s="268"/>
      <c r="O35" s="268"/>
      <c r="P35" s="269"/>
    </row>
    <row r="36" spans="1:16" ht="4.5" customHeight="1" x14ac:dyDescent="0.25">
      <c r="A36" s="72"/>
      <c r="B36" s="129"/>
      <c r="C36" s="135"/>
      <c r="D36" s="136"/>
      <c r="E36" s="136"/>
      <c r="F36" s="136"/>
      <c r="G36" s="136"/>
      <c r="H36" s="119"/>
      <c r="I36" s="119"/>
      <c r="J36" s="120"/>
      <c r="K36" s="120"/>
      <c r="L36" s="137"/>
      <c r="M36" s="120"/>
      <c r="N36" s="120"/>
      <c r="O36" s="120"/>
      <c r="P36" s="121"/>
    </row>
    <row r="37" spans="1:16" ht="3.75" customHeight="1" x14ac:dyDescent="0.25">
      <c r="A37" s="72"/>
      <c r="B37" s="138"/>
      <c r="C37" s="139"/>
      <c r="D37" s="139"/>
      <c r="E37" s="139"/>
      <c r="F37" s="139"/>
      <c r="G37" s="140"/>
      <c r="H37" s="140"/>
      <c r="I37" s="140"/>
      <c r="J37" s="140"/>
      <c r="K37" s="140"/>
      <c r="L37" s="140"/>
      <c r="M37" s="140"/>
      <c r="N37" s="140"/>
      <c r="O37" s="140"/>
      <c r="P37" s="141"/>
    </row>
    <row r="38" spans="1:16" hidden="1" x14ac:dyDescent="0.25">
      <c r="A38" s="72"/>
      <c r="B38" s="138"/>
      <c r="C38" s="139"/>
      <c r="D38" s="139"/>
      <c r="E38" s="139"/>
      <c r="F38" s="139"/>
      <c r="G38" s="140"/>
      <c r="H38" s="140"/>
      <c r="I38" s="140"/>
      <c r="J38" s="140"/>
      <c r="K38" s="140"/>
      <c r="L38" s="140"/>
      <c r="M38" s="140"/>
      <c r="N38" s="140"/>
      <c r="O38" s="140"/>
      <c r="P38" s="141"/>
    </row>
    <row r="39" spans="1:16" ht="19.5" thickBot="1" x14ac:dyDescent="0.3">
      <c r="A39" s="72"/>
      <c r="B39" s="288" t="s">
        <v>401</v>
      </c>
      <c r="C39" s="289"/>
      <c r="D39" s="289"/>
      <c r="E39" s="290" t="s">
        <v>23</v>
      </c>
      <c r="F39" s="291"/>
      <c r="G39" s="292"/>
      <c r="H39" s="293"/>
      <c r="I39" s="142"/>
      <c r="J39" s="143" t="s">
        <v>21</v>
      </c>
      <c r="K39" s="292"/>
      <c r="L39" s="294"/>
      <c r="M39" s="295" t="s">
        <v>8</v>
      </c>
      <c r="N39" s="295"/>
      <c r="O39" s="296" t="str">
        <f>IF(OR($G$39="",$K$39="",$G$39="dd/mm/aaaa", $K$39="dd/mm/aaaa"),"REGISTRE FECHAS",IF((K39-G39)+1&gt;30,"SUPERA LOS DIAS PERMITIDOS",((K39-G39)+1)))</f>
        <v>REGISTRE FECHAS</v>
      </c>
      <c r="P39" s="297"/>
    </row>
    <row r="40" spans="1:16" ht="4.5" customHeight="1" x14ac:dyDescent="0.25">
      <c r="A40" s="89"/>
      <c r="B40" s="144"/>
      <c r="C40" s="144"/>
      <c r="D40" s="108"/>
      <c r="E40" s="108"/>
      <c r="F40" s="108"/>
      <c r="G40" s="145"/>
      <c r="H40" s="145"/>
      <c r="I40" s="146"/>
      <c r="J40" s="147"/>
      <c r="K40" s="147"/>
      <c r="L40" s="148"/>
      <c r="M40" s="148"/>
      <c r="P40" s="149"/>
    </row>
    <row r="41" spans="1:16" hidden="1" x14ac:dyDescent="0.25">
      <c r="A41" s="72"/>
      <c r="B41" s="281" t="s">
        <v>402</v>
      </c>
      <c r="C41" s="282"/>
      <c r="D41" s="282"/>
      <c r="E41" s="282"/>
      <c r="F41" s="283" t="str">
        <f>IF(K74="SI", "APOYO ECONOMICO", "")</f>
        <v/>
      </c>
      <c r="G41" s="283"/>
      <c r="H41" s="283"/>
      <c r="I41" s="283"/>
      <c r="J41" s="283" t="str">
        <f>IF(K80="SI", "MOVILIDAD", "")</f>
        <v/>
      </c>
      <c r="K41" s="283"/>
      <c r="L41" s="283" t="str">
        <f>IF(K86="SI", "TRANSPORTE", "")</f>
        <v/>
      </c>
      <c r="M41" s="283"/>
      <c r="N41" s="283"/>
      <c r="O41" s="284" t="str">
        <f>IF(K96="SI", "INSCRIPCIÓN/MATRICULA", "")</f>
        <v/>
      </c>
      <c r="P41" s="285"/>
    </row>
    <row r="42" spans="1:16" ht="8.25" customHeight="1" thickBot="1" x14ac:dyDescent="0.3">
      <c r="A42" s="72"/>
      <c r="B42" s="286"/>
      <c r="C42" s="286"/>
      <c r="D42" s="286"/>
      <c r="E42" s="286"/>
      <c r="F42" s="286"/>
      <c r="G42" s="286"/>
      <c r="H42" s="286"/>
      <c r="I42" s="286"/>
      <c r="J42" s="286"/>
      <c r="K42" s="286"/>
      <c r="L42" s="286"/>
      <c r="M42" s="286"/>
      <c r="N42" s="286"/>
      <c r="O42" s="286"/>
      <c r="P42" s="287"/>
    </row>
    <row r="43" spans="1:16" x14ac:dyDescent="0.25">
      <c r="A43" s="72"/>
      <c r="B43" s="312" t="s">
        <v>373</v>
      </c>
      <c r="C43" s="313"/>
      <c r="D43" s="314"/>
      <c r="E43" s="314"/>
      <c r="F43" s="314"/>
      <c r="G43" s="314"/>
      <c r="H43" s="314"/>
      <c r="I43" s="150"/>
      <c r="J43" s="315" t="s">
        <v>383</v>
      </c>
      <c r="K43" s="315"/>
      <c r="L43" s="315"/>
      <c r="M43" s="314"/>
      <c r="N43" s="314"/>
      <c r="O43" s="314"/>
      <c r="P43" s="316"/>
    </row>
    <row r="44" spans="1:16" x14ac:dyDescent="0.25">
      <c r="A44" s="72"/>
      <c r="B44" s="317" t="s">
        <v>384</v>
      </c>
      <c r="C44" s="318"/>
      <c r="D44" s="319"/>
      <c r="E44" s="319"/>
      <c r="F44" s="319"/>
      <c r="G44" s="319"/>
      <c r="H44" s="319"/>
      <c r="I44" s="151"/>
      <c r="J44" s="318" t="s">
        <v>385</v>
      </c>
      <c r="K44" s="318"/>
      <c r="L44" s="152"/>
      <c r="M44" s="152"/>
      <c r="N44" s="152"/>
      <c r="O44" s="152"/>
      <c r="P44" s="153"/>
    </row>
    <row r="45" spans="1:16" ht="15.75" thickBot="1" x14ac:dyDescent="0.3">
      <c r="A45" s="72"/>
      <c r="B45" s="298" t="s">
        <v>423</v>
      </c>
      <c r="C45" s="299"/>
      <c r="D45" s="299"/>
      <c r="E45" s="299"/>
      <c r="F45" s="299"/>
      <c r="G45" s="299"/>
      <c r="H45" s="299"/>
      <c r="I45" s="299"/>
      <c r="J45" s="299"/>
      <c r="K45" s="299"/>
      <c r="L45" s="299"/>
      <c r="M45" s="299"/>
      <c r="N45" s="299"/>
      <c r="O45" s="299"/>
      <c r="P45" s="300"/>
    </row>
    <row r="46" spans="1:16" ht="6" customHeight="1" x14ac:dyDescent="0.25">
      <c r="A46" s="72"/>
      <c r="B46" s="120"/>
      <c r="C46" s="120"/>
      <c r="D46" s="120"/>
      <c r="E46" s="120"/>
      <c r="F46" s="120"/>
      <c r="G46" s="120"/>
      <c r="H46" s="120"/>
      <c r="I46" s="120"/>
      <c r="J46" s="120"/>
      <c r="K46" s="120"/>
      <c r="L46" s="120"/>
      <c r="M46" s="120"/>
      <c r="N46" s="120"/>
      <c r="O46" s="120"/>
      <c r="P46" s="120"/>
    </row>
    <row r="47" spans="1:16" x14ac:dyDescent="0.25">
      <c r="A47" s="72"/>
      <c r="B47" s="301" t="s">
        <v>415</v>
      </c>
      <c r="C47" s="302"/>
      <c r="D47" s="302"/>
      <c r="E47" s="302"/>
      <c r="F47" s="302"/>
      <c r="G47" s="302"/>
      <c r="H47" s="303"/>
      <c r="I47" s="154"/>
      <c r="J47" s="198" t="s">
        <v>422</v>
      </c>
      <c r="K47" s="199"/>
      <c r="L47" s="199"/>
      <c r="M47" s="199"/>
      <c r="N47" s="199"/>
      <c r="O47" s="199"/>
      <c r="P47" s="200"/>
    </row>
    <row r="48" spans="1:16" ht="36.75" customHeight="1" x14ac:dyDescent="0.25">
      <c r="A48" s="72"/>
      <c r="B48" s="304"/>
      <c r="C48" s="305"/>
      <c r="D48" s="305"/>
      <c r="E48" s="305"/>
      <c r="F48" s="305"/>
      <c r="G48" s="305"/>
      <c r="H48" s="306"/>
      <c r="I48" s="154"/>
      <c r="J48" s="307" t="str">
        <f>IF($D$32="NACIONAL", "NO REQUIERE", $B$8)</f>
        <v>EL RECTOR</v>
      </c>
      <c r="K48" s="308"/>
      <c r="L48" s="308"/>
      <c r="M48" s="308"/>
      <c r="N48" s="308"/>
      <c r="O48" s="308"/>
      <c r="P48" s="309"/>
    </row>
    <row r="49" spans="1:16" ht="28.5" customHeight="1" x14ac:dyDescent="0.25">
      <c r="A49" s="72"/>
      <c r="B49" s="155" t="s">
        <v>3</v>
      </c>
      <c r="C49" s="305"/>
      <c r="D49" s="305"/>
      <c r="E49" s="305"/>
      <c r="F49" s="305"/>
      <c r="G49" s="305"/>
      <c r="H49" s="306"/>
      <c r="I49" s="154"/>
      <c r="J49" s="155" t="s">
        <v>63</v>
      </c>
      <c r="K49" s="310"/>
      <c r="L49" s="310"/>
      <c r="M49" s="310"/>
      <c r="N49" s="310"/>
      <c r="O49" s="310"/>
      <c r="P49" s="311"/>
    </row>
    <row r="50" spans="1:16" ht="31.5" customHeight="1" x14ac:dyDescent="0.25">
      <c r="A50" s="72"/>
      <c r="B50" s="156" t="s">
        <v>2</v>
      </c>
      <c r="C50" s="332"/>
      <c r="D50" s="332"/>
      <c r="E50" s="332"/>
      <c r="F50" s="332"/>
      <c r="G50" s="332"/>
      <c r="H50" s="333"/>
      <c r="I50" s="154"/>
      <c r="J50" s="156" t="s">
        <v>2</v>
      </c>
      <c r="K50" s="334" t="str">
        <f>IF($D$32="NACIONAL", "NO REQUIERE", "")</f>
        <v/>
      </c>
      <c r="L50" s="334"/>
      <c r="M50" s="334"/>
      <c r="N50" s="334"/>
      <c r="O50" s="334"/>
      <c r="P50" s="335"/>
    </row>
    <row r="51" spans="1:16" ht="15.75" thickBot="1" x14ac:dyDescent="0.3">
      <c r="A51" s="72"/>
      <c r="B51" s="157"/>
      <c r="C51" s="158"/>
      <c r="D51" s="158"/>
      <c r="E51" s="158"/>
      <c r="F51" s="158"/>
      <c r="G51" s="158"/>
      <c r="H51" s="158"/>
      <c r="I51" s="134"/>
      <c r="J51" s="157"/>
      <c r="K51" s="159"/>
      <c r="L51" s="159"/>
      <c r="M51" s="159"/>
      <c r="N51" s="159"/>
      <c r="O51" s="159"/>
      <c r="P51" s="160"/>
    </row>
    <row r="52" spans="1:16" ht="21.75" customHeight="1" x14ac:dyDescent="0.25">
      <c r="A52" s="72"/>
      <c r="B52" s="336" t="s">
        <v>454</v>
      </c>
      <c r="C52" s="338" t="s">
        <v>295</v>
      </c>
      <c r="D52" s="338"/>
      <c r="E52" s="338"/>
      <c r="F52" s="340" t="s">
        <v>433</v>
      </c>
      <c r="G52" s="340"/>
      <c r="H52" s="340"/>
      <c r="I52" s="341">
        <f>$D$20</f>
        <v>0</v>
      </c>
      <c r="J52" s="341"/>
      <c r="K52" s="341"/>
      <c r="L52" s="341"/>
      <c r="M52" s="341"/>
      <c r="N52" s="341"/>
      <c r="O52" s="341"/>
      <c r="P52" s="342"/>
    </row>
    <row r="53" spans="1:16" ht="42" customHeight="1" x14ac:dyDescent="0.25">
      <c r="A53" s="89"/>
      <c r="B53" s="337"/>
      <c r="C53" s="339"/>
      <c r="D53" s="339"/>
      <c r="E53" s="339"/>
      <c r="F53" s="343" t="s">
        <v>434</v>
      </c>
      <c r="G53" s="343"/>
      <c r="H53" s="343"/>
      <c r="I53" s="344"/>
      <c r="J53" s="344"/>
      <c r="K53" s="344"/>
      <c r="L53" s="344"/>
      <c r="M53" s="344"/>
      <c r="N53" s="344"/>
      <c r="O53" s="344"/>
      <c r="P53" s="345"/>
    </row>
    <row r="54" spans="1:16" x14ac:dyDescent="0.25">
      <c r="A54" s="89"/>
      <c r="B54" s="320" t="s">
        <v>455</v>
      </c>
      <c r="C54" s="321"/>
      <c r="D54" s="321"/>
      <c r="E54" s="321"/>
      <c r="F54" s="321"/>
      <c r="G54" s="321"/>
      <c r="H54" s="321"/>
      <c r="I54" s="321"/>
      <c r="J54" s="321"/>
      <c r="K54" s="321"/>
      <c r="L54" s="321"/>
      <c r="M54" s="321"/>
      <c r="N54" s="321"/>
      <c r="O54" s="321"/>
      <c r="P54" s="322"/>
    </row>
    <row r="55" spans="1:16" x14ac:dyDescent="0.25">
      <c r="A55" s="89"/>
      <c r="B55" s="323" t="s">
        <v>397</v>
      </c>
      <c r="C55" s="324"/>
      <c r="D55" s="324"/>
      <c r="E55" s="324"/>
      <c r="F55" s="324"/>
      <c r="G55" s="324"/>
      <c r="H55" s="324"/>
      <c r="I55" s="324"/>
      <c r="J55" s="324"/>
      <c r="K55" s="324"/>
      <c r="L55" s="324"/>
      <c r="M55" s="324"/>
      <c r="N55" s="324"/>
      <c r="O55" s="324"/>
      <c r="P55" s="325"/>
    </row>
    <row r="56" spans="1:16" ht="23.25" customHeight="1" x14ac:dyDescent="0.25">
      <c r="A56" s="89"/>
      <c r="B56" s="326" t="s">
        <v>399</v>
      </c>
      <c r="C56" s="327"/>
      <c r="D56" s="327"/>
      <c r="E56" s="327"/>
      <c r="F56" s="327"/>
      <c r="G56" s="327"/>
      <c r="H56" s="327"/>
      <c r="I56" s="327"/>
      <c r="J56" s="327"/>
      <c r="K56" s="327"/>
      <c r="L56" s="327"/>
      <c r="M56" s="327"/>
      <c r="N56" s="327"/>
      <c r="O56" s="327"/>
      <c r="P56" s="328"/>
    </row>
    <row r="57" spans="1:16" ht="49.5" customHeight="1" x14ac:dyDescent="0.25">
      <c r="A57" s="89"/>
      <c r="B57" s="326" t="s">
        <v>1519</v>
      </c>
      <c r="C57" s="327"/>
      <c r="D57" s="327"/>
      <c r="E57" s="327"/>
      <c r="F57" s="327"/>
      <c r="G57" s="327"/>
      <c r="H57" s="327"/>
      <c r="I57" s="327"/>
      <c r="J57" s="327"/>
      <c r="K57" s="327"/>
      <c r="L57" s="327"/>
      <c r="M57" s="327"/>
      <c r="N57" s="327"/>
      <c r="O57" s="327"/>
      <c r="P57" s="328"/>
    </row>
    <row r="58" spans="1:16" ht="45.75" customHeight="1" thickBot="1" x14ac:dyDescent="0.3">
      <c r="A58" s="161"/>
      <c r="B58" s="326" t="s">
        <v>452</v>
      </c>
      <c r="C58" s="327"/>
      <c r="D58" s="327"/>
      <c r="E58" s="327"/>
      <c r="F58" s="327"/>
      <c r="G58" s="327"/>
      <c r="H58" s="327"/>
      <c r="I58" s="327"/>
      <c r="J58" s="327"/>
      <c r="K58" s="327"/>
      <c r="L58" s="327"/>
      <c r="M58" s="327"/>
      <c r="N58" s="327"/>
      <c r="O58" s="327"/>
      <c r="P58" s="328"/>
    </row>
    <row r="59" spans="1:16" ht="39" customHeight="1" thickBot="1" x14ac:dyDescent="0.3">
      <c r="A59" s="72"/>
      <c r="B59" s="329" t="s">
        <v>453</v>
      </c>
      <c r="C59" s="330"/>
      <c r="D59" s="330"/>
      <c r="E59" s="330"/>
      <c r="F59" s="330"/>
      <c r="G59" s="330"/>
      <c r="H59" s="330"/>
      <c r="I59" s="330"/>
      <c r="J59" s="330"/>
      <c r="K59" s="330"/>
      <c r="L59" s="330"/>
      <c r="M59" s="330"/>
      <c r="N59" s="330"/>
      <c r="O59" s="330"/>
      <c r="P59" s="331"/>
    </row>
    <row r="60" spans="1:16" ht="18.75" x14ac:dyDescent="0.25">
      <c r="A60" s="72"/>
      <c r="B60" s="353" t="s">
        <v>374</v>
      </c>
      <c r="C60" s="354"/>
      <c r="D60" s="354"/>
      <c r="E60" s="354"/>
      <c r="F60" s="354"/>
      <c r="G60" s="354"/>
      <c r="H60" s="354"/>
      <c r="I60" s="354"/>
      <c r="J60" s="354"/>
      <c r="K60" s="354"/>
      <c r="L60" s="354"/>
      <c r="M60" s="354"/>
      <c r="N60" s="354"/>
      <c r="O60" s="354"/>
      <c r="P60" s="355"/>
    </row>
    <row r="61" spans="1:16" ht="15.75" thickBot="1" x14ac:dyDescent="0.3">
      <c r="A61" s="72"/>
      <c r="B61" s="356" t="s">
        <v>1504</v>
      </c>
      <c r="C61" s="357"/>
      <c r="D61" s="357"/>
      <c r="E61" s="357"/>
      <c r="F61" s="357"/>
      <c r="G61" s="357"/>
      <c r="H61" s="357"/>
      <c r="I61" s="357"/>
      <c r="J61" s="357"/>
      <c r="K61" s="357"/>
      <c r="L61" s="357"/>
      <c r="M61" s="357"/>
      <c r="N61" s="357"/>
      <c r="O61" s="357"/>
      <c r="P61" s="358"/>
    </row>
    <row r="62" spans="1:16" ht="6.75" customHeight="1" x14ac:dyDescent="0.25">
      <c r="A62" s="72"/>
      <c r="B62" s="359"/>
      <c r="C62" s="359"/>
      <c r="D62" s="359"/>
      <c r="E62" s="359"/>
      <c r="F62" s="359"/>
      <c r="G62" s="359"/>
      <c r="H62" s="359"/>
      <c r="I62" s="359"/>
      <c r="J62" s="359"/>
      <c r="K62" s="359"/>
      <c r="L62" s="359"/>
      <c r="M62" s="359"/>
      <c r="N62" s="359"/>
      <c r="O62" s="359"/>
      <c r="P62" s="359"/>
    </row>
    <row r="63" spans="1:16" ht="15.75" x14ac:dyDescent="0.25">
      <c r="A63" s="72"/>
      <c r="B63" s="360" t="s">
        <v>439</v>
      </c>
      <c r="C63" s="361"/>
      <c r="D63" s="364" t="s">
        <v>22</v>
      </c>
      <c r="E63" s="365"/>
      <c r="F63" s="162" t="s">
        <v>23</v>
      </c>
      <c r="G63" s="366">
        <f>$G$39</f>
        <v>0</v>
      </c>
      <c r="H63" s="367"/>
      <c r="I63" s="163"/>
      <c r="J63" s="164" t="s">
        <v>21</v>
      </c>
      <c r="K63" s="366">
        <f>$K$39</f>
        <v>0</v>
      </c>
      <c r="L63" s="368"/>
      <c r="M63" s="369" t="s">
        <v>8</v>
      </c>
      <c r="N63" s="370"/>
      <c r="O63" s="371">
        <f>IF(OR($G$63="",$K$63="",$G$63="dd/mm/aaaa",$K$63="dd/mm/aaaa"),"REGISTRE FECHAS",IF(($K$63-$G$63)+1&gt;30,"SUPERA LOS DIAS PERMITIDOS",(($K$63-$G$63)+1)))</f>
        <v>1</v>
      </c>
      <c r="P63" s="372"/>
    </row>
    <row r="64" spans="1:16" hidden="1" x14ac:dyDescent="0.25">
      <c r="A64" s="72"/>
      <c r="B64" s="362"/>
      <c r="C64" s="363"/>
      <c r="D64" s="373" t="s">
        <v>9</v>
      </c>
      <c r="E64" s="374"/>
      <c r="F64" s="374"/>
      <c r="G64" s="346" t="str">
        <f xml:space="preserve"> IF(OR(G39="",K39="", G39="dd/mm/aaaa", K39="dd/mm/aaaa"),"REGISTRE FECHAS", O63-1)</f>
        <v>REGISTRE FECHAS</v>
      </c>
      <c r="H64" s="346"/>
      <c r="I64" s="165"/>
      <c r="J64" s="347" t="s">
        <v>10</v>
      </c>
      <c r="K64" s="347"/>
      <c r="L64" s="348" t="e">
        <f>IF(OR(G63="",K63="", G63="dd/mm/aaaa", K63="dd/mm/aaaa"),"REGISTRE FECHAS", O63-G64)</f>
        <v>#VALUE!</v>
      </c>
      <c r="M64" s="348"/>
      <c r="N64" s="166"/>
      <c r="O64" s="166"/>
      <c r="P64" s="167"/>
    </row>
    <row r="65" spans="1:16" ht="6.75" customHeight="1" x14ac:dyDescent="0.25">
      <c r="A65" s="72"/>
      <c r="B65" s="168"/>
      <c r="C65" s="169"/>
      <c r="D65" s="170"/>
      <c r="E65" s="170"/>
      <c r="F65" s="170"/>
      <c r="G65" s="171"/>
      <c r="H65" s="171"/>
      <c r="I65" s="172"/>
      <c r="J65" s="173"/>
      <c r="K65" s="173"/>
      <c r="L65" s="174"/>
      <c r="M65" s="174"/>
      <c r="N65" s="175"/>
      <c r="O65" s="175"/>
      <c r="P65" s="176"/>
    </row>
    <row r="66" spans="1:16" x14ac:dyDescent="0.25">
      <c r="A66" s="72"/>
      <c r="B66" s="349" t="s">
        <v>300</v>
      </c>
      <c r="C66" s="350"/>
      <c r="D66" s="350"/>
      <c r="E66" s="177" t="s">
        <v>65</v>
      </c>
      <c r="F66" s="351" t="s">
        <v>24</v>
      </c>
      <c r="G66" s="351"/>
      <c r="H66" s="351"/>
      <c r="I66" s="351"/>
      <c r="J66" s="351"/>
      <c r="K66" s="177" t="s">
        <v>65</v>
      </c>
      <c r="L66" s="352" t="s">
        <v>12</v>
      </c>
      <c r="M66" s="351"/>
      <c r="N66" s="351"/>
      <c r="O66" s="351"/>
      <c r="P66" s="178" t="s">
        <v>65</v>
      </c>
    </row>
    <row r="67" spans="1:16" ht="5.25" customHeight="1" x14ac:dyDescent="0.25">
      <c r="A67" s="72"/>
      <c r="B67" s="359"/>
      <c r="C67" s="359"/>
      <c r="D67" s="359"/>
      <c r="E67" s="359"/>
      <c r="F67" s="359"/>
      <c r="G67" s="359"/>
      <c r="H67" s="359"/>
      <c r="I67" s="359"/>
      <c r="J67" s="359"/>
      <c r="K67" s="359"/>
      <c r="L67" s="359"/>
      <c r="M67" s="359"/>
      <c r="N67" s="359"/>
      <c r="O67" s="359"/>
      <c r="P67" s="359"/>
    </row>
    <row r="68" spans="1:16" ht="27.75" customHeight="1" x14ac:dyDescent="0.25">
      <c r="A68" s="72"/>
      <c r="B68" s="389" t="s">
        <v>407</v>
      </c>
      <c r="C68" s="390"/>
      <c r="D68" s="390"/>
      <c r="E68" s="390"/>
      <c r="F68" s="390"/>
      <c r="G68" s="391"/>
      <c r="H68" s="179">
        <v>1</v>
      </c>
      <c r="I68" s="180"/>
      <c r="J68" s="389" t="s">
        <v>406</v>
      </c>
      <c r="K68" s="390"/>
      <c r="L68" s="390"/>
      <c r="M68" s="390"/>
      <c r="N68" s="390"/>
      <c r="O68" s="391"/>
      <c r="P68" s="178">
        <v>1</v>
      </c>
    </row>
    <row r="69" spans="1:16" ht="5.25" customHeight="1" x14ac:dyDescent="0.25">
      <c r="A69" s="72"/>
      <c r="B69" s="181"/>
      <c r="C69" s="182"/>
      <c r="D69" s="183"/>
      <c r="E69" s="183"/>
      <c r="F69" s="183"/>
      <c r="G69" s="183"/>
      <c r="H69" s="184"/>
      <c r="I69" s="180"/>
      <c r="J69" s="185"/>
      <c r="K69" s="183"/>
      <c r="L69" s="183"/>
      <c r="M69" s="183"/>
      <c r="N69" s="183"/>
      <c r="O69" s="183"/>
      <c r="P69" s="186"/>
    </row>
    <row r="70" spans="1:16" ht="26.25" customHeight="1" x14ac:dyDescent="0.25">
      <c r="A70" s="72"/>
      <c r="B70" s="392" t="s">
        <v>375</v>
      </c>
      <c r="C70" s="393"/>
      <c r="D70" s="393"/>
      <c r="E70" s="394"/>
      <c r="F70" s="394"/>
      <c r="G70" s="394"/>
      <c r="H70" s="395"/>
      <c r="J70" s="187" t="s">
        <v>435</v>
      </c>
      <c r="K70" s="396" t="str">
        <f>IF($D$32="INTERNACIONAL", "Dólar", "Pesos Colombiano")</f>
        <v>Pesos Colombiano</v>
      </c>
      <c r="L70" s="397"/>
      <c r="M70" s="398" t="s">
        <v>436</v>
      </c>
      <c r="N70" s="399"/>
      <c r="O70" s="400" t="str">
        <f>IF(AND($C$22="Miembro Consejo Superior -No Servidor público o Transitorio-",'Apoyos Rectoría'!D32="NACIONAL"),'Tablas con valores'!$K$9,IF(AND($C$22="Invitado_Internacional",'Apoyos Rectoría'!D32="NACIONAL"),'Tablas con valores'!$K$8,IF(AND($C$22="Contratista",'Apoyos Rectoría'!D32="NACIONAL"),'Tablas con valores'!$K$5,IF(AND($C$22="Docente_Catedratico",'Apoyos Rectoría'!D32="NACIONAL"),'Tablas con valores'!$K$5,IF(AND($C$22="Miembro Consejo Superior -No Servidor público o Transitorio-",'Apoyos Rectoría'!D32="INTERNACIONAL"),'Tablas con valores'!$K$10,IF(AND($C$22="Invitado_Internacional",'Apoyos Rectoría'!D32="INTERNACIONAL"),'Tablas con valores'!$K$10,IF(OR($C$22="Docente_Resolucion",$C$22="Docente_PS",$C$22="Invitado"),'Tablas con valores'!$K$15,IF(OR($C$22="Docente_Resolucion"),'Tablas con valores'!$K$17,IF(OR($E$72=0,$E$72=""),IF($D$32="NACIONAL",'Tablas con valores'!$K$5,'Tablas con valores'!$K$7))))))))))</f>
        <v>NO SE OTORGA</v>
      </c>
      <c r="P70" s="401"/>
    </row>
    <row r="71" spans="1:16" ht="22.5" customHeight="1" x14ac:dyDescent="0.25">
      <c r="A71" s="72"/>
      <c r="B71" s="375" t="s">
        <v>1523</v>
      </c>
      <c r="C71" s="376"/>
      <c r="D71" s="376"/>
      <c r="E71" s="376"/>
      <c r="F71" s="376"/>
      <c r="G71" s="376"/>
      <c r="H71" s="377"/>
      <c r="J71" s="378" t="s">
        <v>418</v>
      </c>
      <c r="K71" s="379"/>
      <c r="L71" s="379"/>
      <c r="M71" s="379"/>
      <c r="N71" s="380" t="b">
        <f>IF(AND($P$66="SI",OR($C$22="Docente_PS",$C$22="Docente_Resolucion",$C$22="Invitado",$C$22="Docente_Catedratico",$C$22="Contratista",$C$22="Miembro Consejo Superior -No Servidor público o Transitorio-")),($G$64*$O$70+($L$64*$O$70))/2,IF(AND(OR($P$66="NO",$P$66=""),OR($C$22="Docente_PS",$C$22="Docente_Resolucion",$C$22="Invitado")),$G$64*$O$70+($L$64*$O$70)/2,'Tablas con valores'!$K$12))</f>
        <v>0</v>
      </c>
      <c r="O71" s="380"/>
      <c r="P71" s="381"/>
    </row>
    <row r="72" spans="1:16" ht="31.5" customHeight="1" x14ac:dyDescent="0.25">
      <c r="A72" s="72"/>
      <c r="B72" s="188" t="s">
        <v>25</v>
      </c>
      <c r="C72" s="189"/>
      <c r="D72" s="382" t="s">
        <v>424</v>
      </c>
      <c r="E72" s="382"/>
      <c r="F72" s="383" t="str">
        <f>IF(D32="INTERNACIONAL",$C$72*$O$70, "NO REQUIERE CONVERSIÓN")</f>
        <v>NO REQUIERE CONVERSIÓN</v>
      </c>
      <c r="G72" s="383"/>
      <c r="H72" s="384"/>
      <c r="J72" s="385" t="s">
        <v>322</v>
      </c>
      <c r="K72" s="386"/>
      <c r="L72" s="386"/>
      <c r="M72" s="386"/>
      <c r="N72" s="387" t="b">
        <f>IF(OR($C$22="Docente_PS",$C$22="Docente_Resolucion",$C$22="Invitado"),'Tablas con valores'!$U$11,IF($C$22="Miembro Consejo Superior -No Servidor público o Transitorio-",'Tablas con valores'!$U$17,IF($C$22="Invitado_Internacional",'Tablas con valores'!$U$17,'Tablas con valores'!$U$14)))</f>
        <v>0</v>
      </c>
      <c r="O72" s="387"/>
      <c r="P72" s="388"/>
    </row>
    <row r="73" spans="1:16" ht="14.25" customHeight="1" thickBot="1" x14ac:dyDescent="0.3">
      <c r="A73" s="72"/>
    </row>
    <row r="74" spans="1:16" ht="26.25" x14ac:dyDescent="0.25">
      <c r="A74" s="72"/>
      <c r="B74" s="402" t="s">
        <v>437</v>
      </c>
      <c r="C74" s="403"/>
      <c r="D74" s="403"/>
      <c r="E74" s="403"/>
      <c r="F74" s="403"/>
      <c r="G74" s="403"/>
      <c r="H74" s="403"/>
      <c r="I74" s="403"/>
      <c r="J74" s="403"/>
      <c r="K74" s="404"/>
      <c r="L74" s="404"/>
      <c r="M74" s="404"/>
      <c r="N74" s="404"/>
      <c r="O74" s="404"/>
      <c r="P74" s="405"/>
    </row>
    <row r="75" spans="1:16" x14ac:dyDescent="0.25">
      <c r="A75" s="89"/>
      <c r="B75" s="406"/>
      <c r="C75" s="393"/>
      <c r="D75" s="393"/>
      <c r="E75" s="393"/>
      <c r="F75" s="407"/>
      <c r="G75" s="408" t="s">
        <v>447</v>
      </c>
      <c r="H75" s="409"/>
      <c r="I75" s="409"/>
      <c r="J75" s="410"/>
      <c r="K75" s="411" t="s">
        <v>310</v>
      </c>
      <c r="L75" s="411"/>
      <c r="M75" s="411"/>
      <c r="N75" s="411"/>
      <c r="O75" s="411"/>
      <c r="P75" s="412"/>
    </row>
    <row r="76" spans="1:16" ht="26.25" customHeight="1" x14ac:dyDescent="0.25">
      <c r="A76" s="72"/>
      <c r="B76" s="413" t="s">
        <v>445</v>
      </c>
      <c r="C76" s="414"/>
      <c r="D76" s="414"/>
      <c r="E76" s="415"/>
      <c r="F76" s="415"/>
      <c r="G76" s="416"/>
      <c r="H76" s="417"/>
      <c r="I76" s="417"/>
      <c r="J76" s="418"/>
      <c r="K76" s="419"/>
      <c r="L76" s="419"/>
      <c r="M76" s="419"/>
      <c r="N76" s="419"/>
      <c r="O76" s="419"/>
      <c r="P76" s="420"/>
    </row>
    <row r="77" spans="1:16" ht="28.5" customHeight="1" x14ac:dyDescent="0.25">
      <c r="A77" s="72"/>
      <c r="B77" s="413" t="s">
        <v>446</v>
      </c>
      <c r="C77" s="414"/>
      <c r="D77" s="414"/>
      <c r="E77" s="415"/>
      <c r="F77" s="415"/>
      <c r="G77" s="416"/>
      <c r="H77" s="417"/>
      <c r="I77" s="417"/>
      <c r="J77" s="418"/>
      <c r="K77" s="419"/>
      <c r="L77" s="419"/>
      <c r="M77" s="419"/>
      <c r="N77" s="419"/>
      <c r="O77" s="419"/>
      <c r="P77" s="420"/>
    </row>
    <row r="78" spans="1:16" ht="20.25" customHeight="1" thickBot="1" x14ac:dyDescent="0.3">
      <c r="A78" s="72"/>
      <c r="B78" s="430" t="s">
        <v>448</v>
      </c>
      <c r="C78" s="295"/>
      <c r="D78" s="431"/>
      <c r="E78" s="432">
        <f>IF(F41="NO", "NO ASIGNADOS", IF(SUM(D76:E77)&gt;$N$72, "SUPERA EL MAXIMO PERMITIDO", SUM(D76:E77)))</f>
        <v>0</v>
      </c>
      <c r="F78" s="433"/>
      <c r="G78" s="434"/>
      <c r="H78" s="434"/>
      <c r="I78" s="434"/>
      <c r="J78" s="434"/>
      <c r="K78" s="434"/>
      <c r="L78" s="434"/>
      <c r="M78" s="434"/>
      <c r="N78" s="434"/>
      <c r="O78" s="434"/>
      <c r="P78" s="435"/>
    </row>
    <row r="79" spans="1:16" ht="13.5" customHeight="1" thickBot="1" x14ac:dyDescent="0.3">
      <c r="A79" s="72"/>
      <c r="B79" s="421"/>
      <c r="C79" s="421"/>
      <c r="D79" s="421"/>
      <c r="E79" s="421"/>
      <c r="F79" s="421"/>
      <c r="G79" s="421"/>
      <c r="H79" s="421"/>
      <c r="I79" s="421"/>
      <c r="J79" s="421"/>
      <c r="K79" s="421"/>
      <c r="L79" s="421"/>
      <c r="M79" s="421"/>
      <c r="N79" s="421"/>
      <c r="O79" s="421"/>
      <c r="P79" s="421"/>
    </row>
    <row r="80" spans="1:16" ht="18.75" x14ac:dyDescent="0.25">
      <c r="A80" s="72"/>
      <c r="B80" s="422" t="s">
        <v>358</v>
      </c>
      <c r="C80" s="423"/>
      <c r="D80" s="423"/>
      <c r="E80" s="423"/>
      <c r="F80" s="423"/>
      <c r="G80" s="423"/>
      <c r="H80" s="423"/>
      <c r="I80" s="423"/>
      <c r="J80" s="423"/>
      <c r="K80" s="424"/>
      <c r="L80" s="424"/>
      <c r="M80" s="424"/>
      <c r="N80" s="424"/>
      <c r="O80" s="424"/>
      <c r="P80" s="425"/>
    </row>
    <row r="81" spans="1:16" x14ac:dyDescent="0.25">
      <c r="A81" s="72"/>
      <c r="B81" s="426" t="s">
        <v>1521</v>
      </c>
      <c r="C81" s="427"/>
      <c r="D81" s="427"/>
      <c r="E81" s="427" t="s">
        <v>313</v>
      </c>
      <c r="F81" s="427"/>
      <c r="G81" s="427"/>
      <c r="H81" s="427" t="s">
        <v>354</v>
      </c>
      <c r="I81" s="427"/>
      <c r="J81" s="427"/>
      <c r="K81" s="428" t="s">
        <v>14</v>
      </c>
      <c r="L81" s="428"/>
      <c r="M81" s="428"/>
      <c r="N81" s="427" t="s">
        <v>310</v>
      </c>
      <c r="O81" s="427"/>
      <c r="P81" s="429"/>
    </row>
    <row r="82" spans="1:16" x14ac:dyDescent="0.25">
      <c r="A82" s="72"/>
      <c r="B82" s="445"/>
      <c r="C82" s="446"/>
      <c r="D82" s="446"/>
      <c r="E82" s="447" t="str">
        <f>IF(B82="Movilidad Aeropuertos",'Tablas con valores'!J26,IF(B82="Zonas rurales",DATOS!$F$5,DATOS!$F$6))</f>
        <v>NO CALCULADO</v>
      </c>
      <c r="F82" s="447"/>
      <c r="G82" s="447"/>
      <c r="H82" s="448"/>
      <c r="I82" s="448"/>
      <c r="J82" s="448"/>
      <c r="K82" s="449"/>
      <c r="L82" s="449"/>
      <c r="M82" s="449"/>
      <c r="N82" s="449"/>
      <c r="O82" s="449"/>
      <c r="P82" s="450"/>
    </row>
    <row r="83" spans="1:16" x14ac:dyDescent="0.25">
      <c r="A83" s="72"/>
      <c r="B83" s="445"/>
      <c r="C83" s="446"/>
      <c r="D83" s="446"/>
      <c r="E83" s="447" t="str">
        <f>IF(B83="Movilidad Aeropuertos",'Tablas con valores'!$J$27,IF(B83="Zonas rurales",DATOS!$F$5,DATOS!$F$6))</f>
        <v>NO CALCULADO</v>
      </c>
      <c r="F83" s="447"/>
      <c r="G83" s="447"/>
      <c r="H83" s="448"/>
      <c r="I83" s="448"/>
      <c r="J83" s="448"/>
      <c r="K83" s="449"/>
      <c r="L83" s="449"/>
      <c r="M83" s="449"/>
      <c r="N83" s="449"/>
      <c r="O83" s="449"/>
      <c r="P83" s="450"/>
    </row>
    <row r="84" spans="1:16" ht="39" customHeight="1" thickBot="1" x14ac:dyDescent="0.3">
      <c r="A84" s="72"/>
      <c r="B84" s="436" t="s">
        <v>387</v>
      </c>
      <c r="C84" s="437"/>
      <c r="D84" s="437"/>
      <c r="E84" s="438"/>
      <c r="F84" s="439"/>
      <c r="G84" s="439"/>
      <c r="H84" s="439"/>
      <c r="I84" s="439"/>
      <c r="J84" s="439"/>
      <c r="K84" s="439"/>
      <c r="L84" s="439"/>
      <c r="M84" s="439"/>
      <c r="N84" s="439"/>
      <c r="O84" s="439"/>
      <c r="P84" s="440"/>
    </row>
    <row r="85" spans="1:16" ht="14.25" customHeight="1" thickBot="1" x14ac:dyDescent="0.3">
      <c r="A85" s="72"/>
      <c r="B85" s="190"/>
      <c r="C85" s="190"/>
      <c r="D85" s="190"/>
      <c r="E85" s="190"/>
      <c r="F85" s="190"/>
      <c r="G85" s="190"/>
      <c r="H85" s="190"/>
      <c r="I85" s="190"/>
      <c r="J85" s="190"/>
      <c r="K85" s="190"/>
      <c r="L85" s="190"/>
      <c r="M85" s="190"/>
      <c r="N85" s="190"/>
      <c r="O85" s="190"/>
      <c r="P85" s="190"/>
    </row>
    <row r="86" spans="1:16" ht="26.25" x14ac:dyDescent="0.25">
      <c r="A86" s="72"/>
      <c r="B86" s="402" t="s">
        <v>359</v>
      </c>
      <c r="C86" s="403"/>
      <c r="D86" s="403"/>
      <c r="E86" s="403"/>
      <c r="F86" s="403"/>
      <c r="G86" s="403"/>
      <c r="H86" s="403"/>
      <c r="I86" s="403"/>
      <c r="J86" s="403"/>
      <c r="K86" s="404"/>
      <c r="L86" s="404"/>
      <c r="M86" s="404"/>
      <c r="N86" s="404"/>
      <c r="O86" s="404"/>
      <c r="P86" s="405"/>
    </row>
    <row r="87" spans="1:16" x14ac:dyDescent="0.25">
      <c r="A87" s="72"/>
      <c r="B87" s="441" t="s">
        <v>13</v>
      </c>
      <c r="C87" s="442"/>
      <c r="D87" s="442"/>
      <c r="E87" s="442"/>
      <c r="F87" s="443" t="s">
        <v>1498</v>
      </c>
      <c r="G87" s="443"/>
      <c r="H87" s="443"/>
      <c r="I87" s="443"/>
      <c r="J87" s="443" t="s">
        <v>15</v>
      </c>
      <c r="K87" s="443"/>
      <c r="L87" s="428" t="s">
        <v>310</v>
      </c>
      <c r="M87" s="428"/>
      <c r="N87" s="428"/>
      <c r="O87" s="428"/>
      <c r="P87" s="444"/>
    </row>
    <row r="88" spans="1:16" x14ac:dyDescent="0.25">
      <c r="A88" s="72"/>
      <c r="B88" s="457"/>
      <c r="C88" s="458"/>
      <c r="D88" s="458"/>
      <c r="E88" s="458"/>
      <c r="F88" s="459"/>
      <c r="G88" s="459"/>
      <c r="H88" s="459"/>
      <c r="I88" s="459"/>
      <c r="J88" s="460" t="s">
        <v>1516</v>
      </c>
      <c r="K88" s="460"/>
      <c r="L88" s="461"/>
      <c r="M88" s="461"/>
      <c r="N88" s="461"/>
      <c r="O88" s="461"/>
      <c r="P88" s="462"/>
    </row>
    <row r="89" spans="1:16" x14ac:dyDescent="0.25">
      <c r="A89" s="72"/>
      <c r="B89" s="457"/>
      <c r="C89" s="458"/>
      <c r="D89" s="458"/>
      <c r="E89" s="458"/>
      <c r="F89" s="459"/>
      <c r="G89" s="459"/>
      <c r="H89" s="459"/>
      <c r="I89" s="459"/>
      <c r="J89" s="460"/>
      <c r="K89" s="460"/>
      <c r="L89" s="461"/>
      <c r="M89" s="461"/>
      <c r="N89" s="461"/>
      <c r="O89" s="461"/>
      <c r="P89" s="462"/>
    </row>
    <row r="90" spans="1:16" ht="5.25" customHeight="1" x14ac:dyDescent="0.25">
      <c r="A90" s="72"/>
      <c r="B90" s="451"/>
      <c r="C90" s="452"/>
      <c r="D90" s="452"/>
      <c r="E90" s="452"/>
      <c r="F90" s="452"/>
      <c r="G90" s="452"/>
      <c r="H90" s="452"/>
      <c r="I90" s="452"/>
      <c r="J90" s="452"/>
      <c r="K90" s="452"/>
      <c r="L90" s="452"/>
      <c r="M90" s="452"/>
      <c r="N90" s="452"/>
      <c r="O90" s="452"/>
      <c r="P90" s="453"/>
    </row>
    <row r="91" spans="1:16" ht="25.5" x14ac:dyDescent="0.25">
      <c r="A91" s="72"/>
      <c r="B91" s="191" t="s">
        <v>318</v>
      </c>
      <c r="C91" s="192" t="s">
        <v>319</v>
      </c>
      <c r="D91" s="454"/>
      <c r="E91" s="454"/>
      <c r="F91" s="428" t="s">
        <v>320</v>
      </c>
      <c r="G91" s="428"/>
      <c r="H91" s="455">
        <f>IF(OR(D91=0,D91=""), 0, IF($K$32="INTERNACIONAL", "NO SE RECONOCE", 'Tablas con valores'!$J$25))</f>
        <v>0</v>
      </c>
      <c r="I91" s="456"/>
      <c r="J91" s="456"/>
      <c r="K91" s="411" t="s">
        <v>321</v>
      </c>
      <c r="L91" s="411"/>
      <c r="M91" s="411"/>
      <c r="N91" s="452">
        <f>IF($D$91="",0,IF(AND($K$86="SI", SUMIF(J88:K89,"TERRESTRE",B88:E89)&lt;=$H$91),SUMIF(J88:K89,"TERRESTRE",B88:E89), "SUPERA EL VALOR PERMITIDO"))</f>
        <v>0</v>
      </c>
      <c r="O91" s="452"/>
      <c r="P91" s="453"/>
    </row>
    <row r="92" spans="1:16" x14ac:dyDescent="0.25">
      <c r="A92" s="72"/>
      <c r="B92" s="463"/>
      <c r="C92" s="464"/>
      <c r="D92" s="464"/>
      <c r="E92" s="464"/>
      <c r="F92" s="464"/>
      <c r="G92" s="464"/>
      <c r="H92" s="464"/>
      <c r="I92" s="464"/>
      <c r="J92" s="464"/>
      <c r="K92" s="464"/>
      <c r="L92" s="464"/>
      <c r="M92" s="464"/>
      <c r="N92" s="464"/>
      <c r="O92" s="464"/>
      <c r="P92" s="465"/>
    </row>
    <row r="93" spans="1:16" x14ac:dyDescent="0.25">
      <c r="A93" s="72"/>
      <c r="B93" s="466" t="s">
        <v>388</v>
      </c>
      <c r="C93" s="467"/>
      <c r="D93" s="470" t="s">
        <v>298</v>
      </c>
      <c r="E93" s="470"/>
      <c r="F93" s="472" t="s">
        <v>299</v>
      </c>
      <c r="G93" s="472"/>
      <c r="H93" s="472"/>
      <c r="I93" s="472"/>
      <c r="J93" s="472"/>
      <c r="K93" s="474" t="s">
        <v>67</v>
      </c>
      <c r="L93" s="476" t="s">
        <v>295</v>
      </c>
      <c r="M93" s="472"/>
      <c r="N93" s="477" t="s">
        <v>68</v>
      </c>
      <c r="O93" s="476" t="s">
        <v>295</v>
      </c>
      <c r="P93" s="479"/>
    </row>
    <row r="94" spans="1:16" ht="15.75" thickBot="1" x14ac:dyDescent="0.3">
      <c r="A94" s="72"/>
      <c r="B94" s="468"/>
      <c r="C94" s="469"/>
      <c r="D94" s="471"/>
      <c r="E94" s="471"/>
      <c r="F94" s="473"/>
      <c r="G94" s="473"/>
      <c r="H94" s="473"/>
      <c r="I94" s="473"/>
      <c r="J94" s="473"/>
      <c r="K94" s="475"/>
      <c r="L94" s="480" t="s">
        <v>296</v>
      </c>
      <c r="M94" s="473"/>
      <c r="N94" s="478"/>
      <c r="O94" s="481" t="s">
        <v>296</v>
      </c>
      <c r="P94" s="482"/>
    </row>
    <row r="95" spans="1:16" ht="15.75" thickBot="1" x14ac:dyDescent="0.3">
      <c r="A95" s="72"/>
      <c r="B95" s="286"/>
      <c r="C95" s="286"/>
      <c r="D95" s="286"/>
      <c r="E95" s="286"/>
      <c r="F95" s="286"/>
      <c r="G95" s="286"/>
      <c r="H95" s="286"/>
      <c r="I95" s="286"/>
      <c r="J95" s="286"/>
      <c r="K95" s="286"/>
      <c r="L95" s="286"/>
      <c r="M95" s="286"/>
      <c r="N95" s="286"/>
      <c r="O95" s="286"/>
      <c r="P95" s="286"/>
    </row>
    <row r="96" spans="1:16" ht="26.25" x14ac:dyDescent="0.25">
      <c r="A96" s="72"/>
      <c r="B96" s="488" t="s">
        <v>360</v>
      </c>
      <c r="C96" s="403"/>
      <c r="D96" s="403"/>
      <c r="E96" s="403"/>
      <c r="F96" s="403"/>
      <c r="G96" s="403"/>
      <c r="H96" s="403"/>
      <c r="I96" s="403"/>
      <c r="J96" s="403"/>
      <c r="K96" s="404"/>
      <c r="L96" s="404"/>
      <c r="M96" s="404"/>
      <c r="N96" s="404"/>
      <c r="O96" s="404"/>
      <c r="P96" s="405"/>
    </row>
    <row r="97" spans="1:16" x14ac:dyDescent="0.25">
      <c r="A97" s="89"/>
      <c r="B97" s="489" t="s">
        <v>13</v>
      </c>
      <c r="C97" s="490"/>
      <c r="D97" s="490"/>
      <c r="E97" s="490"/>
      <c r="F97" s="491" t="s">
        <v>1498</v>
      </c>
      <c r="G97" s="491"/>
      <c r="H97" s="491"/>
      <c r="I97" s="491"/>
      <c r="J97" s="491"/>
      <c r="K97" s="411" t="s">
        <v>310</v>
      </c>
      <c r="L97" s="411"/>
      <c r="M97" s="411"/>
      <c r="N97" s="411"/>
      <c r="O97" s="411"/>
      <c r="P97" s="412"/>
    </row>
    <row r="98" spans="1:16" x14ac:dyDescent="0.25">
      <c r="A98" s="89"/>
      <c r="B98" s="483"/>
      <c r="C98" s="484"/>
      <c r="D98" s="484"/>
      <c r="E98" s="484"/>
      <c r="F98" s="485"/>
      <c r="G98" s="485"/>
      <c r="H98" s="485"/>
      <c r="I98" s="485"/>
      <c r="J98" s="485"/>
      <c r="K98" s="486"/>
      <c r="L98" s="486"/>
      <c r="M98" s="486"/>
      <c r="N98" s="486"/>
      <c r="O98" s="486"/>
      <c r="P98" s="487"/>
    </row>
    <row r="99" spans="1:16" x14ac:dyDescent="0.25">
      <c r="A99" s="89"/>
      <c r="B99" s="483"/>
      <c r="C99" s="484"/>
      <c r="D99" s="484"/>
      <c r="E99" s="484"/>
      <c r="F99" s="485"/>
      <c r="G99" s="485"/>
      <c r="H99" s="485"/>
      <c r="I99" s="485"/>
      <c r="J99" s="485"/>
      <c r="K99" s="486"/>
      <c r="L99" s="486"/>
      <c r="M99" s="486"/>
      <c r="N99" s="486"/>
      <c r="O99" s="486"/>
      <c r="P99" s="487"/>
    </row>
    <row r="100" spans="1:16" x14ac:dyDescent="0.25">
      <c r="A100" s="89"/>
      <c r="B100" s="501" t="s">
        <v>1491</v>
      </c>
      <c r="C100" s="502"/>
      <c r="D100" s="502"/>
      <c r="E100" s="505" t="s">
        <v>305</v>
      </c>
      <c r="F100" s="505"/>
      <c r="G100" s="506"/>
      <c r="H100" s="506"/>
      <c r="I100" s="506"/>
      <c r="J100" s="506"/>
      <c r="K100" s="193" t="s">
        <v>311</v>
      </c>
      <c r="L100" s="507"/>
      <c r="M100" s="507"/>
      <c r="N100" s="194" t="s">
        <v>297</v>
      </c>
      <c r="O100" s="508"/>
      <c r="P100" s="509"/>
    </row>
    <row r="101" spans="1:16" ht="22.5" x14ac:dyDescent="0.25">
      <c r="A101" s="89"/>
      <c r="B101" s="501"/>
      <c r="C101" s="502"/>
      <c r="D101" s="502"/>
      <c r="E101" s="505"/>
      <c r="F101" s="505"/>
      <c r="G101" s="506"/>
      <c r="H101" s="506"/>
      <c r="I101" s="506"/>
      <c r="J101" s="506"/>
      <c r="K101" s="193" t="s">
        <v>312</v>
      </c>
      <c r="L101" s="510"/>
      <c r="M101" s="510"/>
      <c r="N101" s="195" t="s">
        <v>309</v>
      </c>
      <c r="O101" s="511"/>
      <c r="P101" s="512"/>
    </row>
    <row r="102" spans="1:16" ht="38.25" customHeight="1" thickBot="1" x14ac:dyDescent="0.3">
      <c r="A102" s="89"/>
      <c r="B102" s="503"/>
      <c r="C102" s="504"/>
      <c r="D102" s="504"/>
      <c r="E102" s="513" t="s">
        <v>306</v>
      </c>
      <c r="F102" s="513"/>
      <c r="G102" s="513"/>
      <c r="H102" s="513"/>
      <c r="I102" s="513"/>
      <c r="J102" s="513"/>
      <c r="K102" s="196" t="s">
        <v>307</v>
      </c>
      <c r="L102" s="514"/>
      <c r="M102" s="514"/>
      <c r="N102" s="196" t="s">
        <v>308</v>
      </c>
      <c r="O102" s="514"/>
      <c r="P102" s="515"/>
    </row>
    <row r="103" spans="1:16" ht="15.75" thickBot="1" x14ac:dyDescent="0.3">
      <c r="A103" s="72"/>
      <c r="B103" s="286"/>
      <c r="C103" s="286"/>
      <c r="D103" s="286"/>
      <c r="E103" s="286"/>
      <c r="F103" s="286"/>
      <c r="G103" s="286"/>
      <c r="H103" s="286"/>
      <c r="I103" s="286"/>
      <c r="J103" s="286"/>
      <c r="K103" s="286"/>
      <c r="L103" s="286"/>
      <c r="M103" s="286"/>
      <c r="N103" s="286"/>
      <c r="O103" s="286"/>
      <c r="P103" s="286"/>
    </row>
    <row r="104" spans="1:16" x14ac:dyDescent="0.25">
      <c r="A104" s="72"/>
      <c r="B104" s="492" t="s">
        <v>1492</v>
      </c>
      <c r="C104" s="493"/>
      <c r="D104" s="493"/>
      <c r="E104" s="493"/>
      <c r="F104" s="493"/>
      <c r="G104" s="493"/>
      <c r="H104" s="493"/>
      <c r="I104" s="493"/>
      <c r="J104" s="493"/>
      <c r="K104" s="493"/>
      <c r="L104" s="493"/>
      <c r="M104" s="493"/>
      <c r="N104" s="493"/>
      <c r="O104" s="493"/>
      <c r="P104" s="494"/>
    </row>
    <row r="105" spans="1:16" ht="39.75" customHeight="1" x14ac:dyDescent="0.25">
      <c r="A105" s="72"/>
      <c r="B105" s="197" t="s">
        <v>304</v>
      </c>
      <c r="C105" s="495" t="s">
        <v>389</v>
      </c>
      <c r="D105" s="495"/>
      <c r="E105" s="496" t="s">
        <v>390</v>
      </c>
      <c r="F105" s="496"/>
      <c r="G105" s="497" t="s">
        <v>303</v>
      </c>
      <c r="H105" s="497"/>
      <c r="I105" s="497"/>
      <c r="J105" s="498" t="s">
        <v>301</v>
      </c>
      <c r="K105" s="498"/>
      <c r="L105" s="498"/>
      <c r="M105" s="499" t="s">
        <v>302</v>
      </c>
      <c r="N105" s="499"/>
      <c r="O105" s="499"/>
      <c r="P105" s="500"/>
    </row>
    <row r="106" spans="1:16" ht="35.25" customHeight="1" x14ac:dyDescent="0.25">
      <c r="A106" s="72"/>
      <c r="B106" s="520" t="s">
        <v>438</v>
      </c>
      <c r="C106" s="524">
        <f>+E76</f>
        <v>0</v>
      </c>
      <c r="D106" s="524"/>
      <c r="E106" s="525" t="str">
        <f>IF($E$78="SUPERA LOS VIATICOS PERMITIDOS", "Revisar los valores a otorgar", B76)</f>
        <v>Servicio de alojamiento para estancias cortas</v>
      </c>
      <c r="F106" s="525"/>
      <c r="G106" s="522">
        <f>+G76</f>
        <v>0</v>
      </c>
      <c r="H106" s="522"/>
      <c r="I106" s="522"/>
      <c r="J106" s="523"/>
      <c r="K106" s="523"/>
      <c r="L106" s="523"/>
      <c r="M106" s="474"/>
      <c r="N106" s="474"/>
      <c r="O106" s="474"/>
      <c r="P106" s="516"/>
    </row>
    <row r="107" spans="1:16" ht="26.25" customHeight="1" x14ac:dyDescent="0.25">
      <c r="A107" s="72"/>
      <c r="B107" s="520"/>
      <c r="C107" s="524">
        <f>+E77</f>
        <v>0</v>
      </c>
      <c r="D107" s="524"/>
      <c r="E107" s="525" t="str">
        <f>IF($E$78="SUPERA LOS VIATICOS PERMITIDOS", "Revisar los valores a otorgar", B77)</f>
        <v>Servicio de suministro de comidas</v>
      </c>
      <c r="F107" s="525"/>
      <c r="G107" s="522">
        <f>+G77</f>
        <v>0</v>
      </c>
      <c r="H107" s="522"/>
      <c r="I107" s="522"/>
      <c r="J107" s="523"/>
      <c r="K107" s="523"/>
      <c r="L107" s="523"/>
      <c r="M107" s="474"/>
      <c r="N107" s="474"/>
      <c r="O107" s="474"/>
      <c r="P107" s="516"/>
    </row>
    <row r="108" spans="1:16" ht="21.75" customHeight="1" x14ac:dyDescent="0.25">
      <c r="A108" s="72"/>
      <c r="B108" s="520"/>
      <c r="C108" s="517">
        <f>E78</f>
        <v>0</v>
      </c>
      <c r="D108" s="517"/>
      <c r="E108" s="518"/>
      <c r="F108" s="518"/>
      <c r="G108" s="518"/>
      <c r="H108" s="518"/>
      <c r="I108" s="518"/>
      <c r="J108" s="518"/>
      <c r="K108" s="518"/>
      <c r="L108" s="518"/>
      <c r="M108" s="518"/>
      <c r="N108" s="518"/>
      <c r="O108" s="518"/>
      <c r="P108" s="519"/>
    </row>
    <row r="109" spans="1:16" ht="27.75" customHeight="1" x14ac:dyDescent="0.25">
      <c r="A109" s="89"/>
      <c r="B109" s="520" t="s">
        <v>362</v>
      </c>
      <c r="C109" s="521">
        <f>SUM(H82:J83)</f>
        <v>0</v>
      </c>
      <c r="D109" s="521"/>
      <c r="E109" s="518">
        <f>H82</f>
        <v>0</v>
      </c>
      <c r="F109" s="518"/>
      <c r="G109" s="522">
        <f>K82</f>
        <v>0</v>
      </c>
      <c r="H109" s="522"/>
      <c r="I109" s="522"/>
      <c r="J109" s="523"/>
      <c r="K109" s="523"/>
      <c r="L109" s="523"/>
      <c r="M109" s="474"/>
      <c r="N109" s="474"/>
      <c r="O109" s="474"/>
      <c r="P109" s="516"/>
    </row>
    <row r="110" spans="1:16" ht="30" customHeight="1" x14ac:dyDescent="0.25">
      <c r="A110" s="89"/>
      <c r="B110" s="520"/>
      <c r="C110" s="521"/>
      <c r="D110" s="521"/>
      <c r="E110" s="518">
        <f>H83</f>
        <v>0</v>
      </c>
      <c r="F110" s="518"/>
      <c r="G110" s="522">
        <f>K83</f>
        <v>0</v>
      </c>
      <c r="H110" s="522"/>
      <c r="I110" s="522"/>
      <c r="J110" s="523"/>
      <c r="K110" s="523"/>
      <c r="L110" s="523"/>
      <c r="M110" s="474"/>
      <c r="N110" s="474"/>
      <c r="O110" s="474"/>
      <c r="P110" s="516"/>
    </row>
    <row r="111" spans="1:16" ht="28.5" customHeight="1" x14ac:dyDescent="0.25">
      <c r="A111" s="89"/>
      <c r="B111" s="520" t="s">
        <v>361</v>
      </c>
      <c r="C111" s="525">
        <f>IF($N$91="SUPERA EL VALOR PERMITIDO","GASTOS TRANSPORTE TERRESTRE SUPERA EL VALOR PERMITIDO",+N91+SUMIF(J88:K89,"AEREO",B88:E89)+SUMIF(J88:K89,"MARITIMO",B88:E89)+SUMIF(J88:K89,"FLUVIAL",B88:E89)+SUMIF(J88:K89,"OTRO",B88:E89))</f>
        <v>0</v>
      </c>
      <c r="D111" s="525"/>
      <c r="E111" s="518">
        <f>IF(AND(J88="TERRESTRE", $N$91="SUPERA EL VALOR PERMITIDO"), "Revisar el valor a otorgar",B88)</f>
        <v>0</v>
      </c>
      <c r="F111" s="518"/>
      <c r="G111" s="522">
        <f>F88</f>
        <v>0</v>
      </c>
      <c r="H111" s="522"/>
      <c r="I111" s="522"/>
      <c r="J111" s="523"/>
      <c r="K111" s="523"/>
      <c r="L111" s="523"/>
      <c r="M111" s="474"/>
      <c r="N111" s="474"/>
      <c r="O111" s="474"/>
      <c r="P111" s="516"/>
    </row>
    <row r="112" spans="1:16" ht="26.25" customHeight="1" x14ac:dyDescent="0.25">
      <c r="A112" s="89"/>
      <c r="B112" s="520"/>
      <c r="C112" s="525"/>
      <c r="D112" s="525"/>
      <c r="E112" s="518">
        <f>B89</f>
        <v>0</v>
      </c>
      <c r="F112" s="518"/>
      <c r="G112" s="522">
        <f>F89</f>
        <v>0</v>
      </c>
      <c r="H112" s="522"/>
      <c r="I112" s="522"/>
      <c r="J112" s="523"/>
      <c r="K112" s="523"/>
      <c r="L112" s="523"/>
      <c r="M112" s="474"/>
      <c r="N112" s="474"/>
      <c r="O112" s="474"/>
      <c r="P112" s="516"/>
    </row>
    <row r="113" spans="1:16" ht="34.5" customHeight="1" x14ac:dyDescent="0.25">
      <c r="A113" s="89"/>
      <c r="B113" s="520" t="s">
        <v>363</v>
      </c>
      <c r="C113" s="530">
        <f>SUM(B98:E99)</f>
        <v>0</v>
      </c>
      <c r="D113" s="530"/>
      <c r="E113" s="532">
        <f>B98</f>
        <v>0</v>
      </c>
      <c r="F113" s="532"/>
      <c r="G113" s="522">
        <f>F98</f>
        <v>0</v>
      </c>
      <c r="H113" s="522"/>
      <c r="I113" s="522"/>
      <c r="J113" s="523"/>
      <c r="K113" s="523"/>
      <c r="L113" s="523"/>
      <c r="M113" s="474"/>
      <c r="N113" s="474"/>
      <c r="O113" s="474"/>
      <c r="P113" s="516"/>
    </row>
    <row r="114" spans="1:16" ht="42" customHeight="1" thickBot="1" x14ac:dyDescent="0.3">
      <c r="A114" s="89"/>
      <c r="B114" s="529"/>
      <c r="C114" s="531"/>
      <c r="D114" s="531"/>
      <c r="E114" s="533">
        <f>B99</f>
        <v>0</v>
      </c>
      <c r="F114" s="533"/>
      <c r="G114" s="526">
        <f>F99</f>
        <v>0</v>
      </c>
      <c r="H114" s="526"/>
      <c r="I114" s="526"/>
      <c r="J114" s="527"/>
      <c r="K114" s="527"/>
      <c r="L114" s="527"/>
      <c r="M114" s="475"/>
      <c r="N114" s="475"/>
      <c r="O114" s="475"/>
      <c r="P114" s="528"/>
    </row>
  </sheetData>
  <sheetProtection algorithmName="SHA-512" hashValue="SNkoCGzKrPY04FgOAniTa5f9XMp9tXLKxgFve0EZlO4ZTTDgjY1QYzmAZR0/1+IfXNPnc1ETrym0aeFyhGeIXA==" saltValue="Fm0p/kLthD/MNSZNGjC0yw==" spinCount="100000" sheet="1"/>
  <protectedRanges>
    <protectedRange sqref="C49 D50:D51 B50:B51 B47:C48 J50:J51" name="Rango35"/>
    <protectedRange sqref="J50:K51 B50:B51" name="Rango32"/>
    <protectedRange sqref="K86 P74 P41 F41 P86 P96 K96 K74" name="Rango21"/>
    <protectedRange sqref="C49 B47:C48 D50:D51" name="Rango31"/>
    <protectedRange sqref="K80 P82:P84" name="Rango21_1"/>
    <protectedRange sqref="F43 K44:K45 P43:P45" name="Rango21_2"/>
  </protectedRanges>
  <mergeCells count="256">
    <mergeCell ref="B111:B112"/>
    <mergeCell ref="C111:D112"/>
    <mergeCell ref="E111:F111"/>
    <mergeCell ref="G111:I111"/>
    <mergeCell ref="J111:L111"/>
    <mergeCell ref="M111:P111"/>
    <mergeCell ref="E112:F112"/>
    <mergeCell ref="G114:I114"/>
    <mergeCell ref="J114:L114"/>
    <mergeCell ref="M114:P114"/>
    <mergeCell ref="G112:I112"/>
    <mergeCell ref="J112:L112"/>
    <mergeCell ref="M112:P112"/>
    <mergeCell ref="B113:B114"/>
    <mergeCell ref="C113:D114"/>
    <mergeCell ref="E113:F113"/>
    <mergeCell ref="G113:I113"/>
    <mergeCell ref="J113:L113"/>
    <mergeCell ref="M113:P113"/>
    <mergeCell ref="E114:F114"/>
    <mergeCell ref="M107:P107"/>
    <mergeCell ref="C108:D108"/>
    <mergeCell ref="E108:P108"/>
    <mergeCell ref="B109:B110"/>
    <mergeCell ref="C109:D110"/>
    <mergeCell ref="E109:F109"/>
    <mergeCell ref="G109:I109"/>
    <mergeCell ref="J109:L109"/>
    <mergeCell ref="M109:P109"/>
    <mergeCell ref="E110:F110"/>
    <mergeCell ref="B106:B108"/>
    <mergeCell ref="C106:D106"/>
    <mergeCell ref="E106:F106"/>
    <mergeCell ref="G106:I106"/>
    <mergeCell ref="J106:L106"/>
    <mergeCell ref="M106:P106"/>
    <mergeCell ref="C107:D107"/>
    <mergeCell ref="E107:F107"/>
    <mergeCell ref="G107:I107"/>
    <mergeCell ref="J107:L107"/>
    <mergeCell ref="G110:I110"/>
    <mergeCell ref="J110:L110"/>
    <mergeCell ref="M110:P110"/>
    <mergeCell ref="B103:P103"/>
    <mergeCell ref="B104:P104"/>
    <mergeCell ref="C105:D105"/>
    <mergeCell ref="E105:F105"/>
    <mergeCell ref="G105:I105"/>
    <mergeCell ref="J105:L105"/>
    <mergeCell ref="M105:P105"/>
    <mergeCell ref="B100:D102"/>
    <mergeCell ref="E100:F101"/>
    <mergeCell ref="G100:J101"/>
    <mergeCell ref="L100:M100"/>
    <mergeCell ref="O100:P100"/>
    <mergeCell ref="L101:M101"/>
    <mergeCell ref="O101:P101"/>
    <mergeCell ref="E102:J102"/>
    <mergeCell ref="L102:M102"/>
    <mergeCell ref="O102:P102"/>
    <mergeCell ref="B98:E98"/>
    <mergeCell ref="F98:J98"/>
    <mergeCell ref="K98:P98"/>
    <mergeCell ref="B99:E99"/>
    <mergeCell ref="F99:J99"/>
    <mergeCell ref="K99:P99"/>
    <mergeCell ref="B95:P95"/>
    <mergeCell ref="B96:J96"/>
    <mergeCell ref="K96:P96"/>
    <mergeCell ref="B97:E97"/>
    <mergeCell ref="F97:J97"/>
    <mergeCell ref="K97:P97"/>
    <mergeCell ref="B92:P92"/>
    <mergeCell ref="B93:C94"/>
    <mergeCell ref="D93:E94"/>
    <mergeCell ref="F93:J94"/>
    <mergeCell ref="K93:K94"/>
    <mergeCell ref="L93:M93"/>
    <mergeCell ref="N93:N94"/>
    <mergeCell ref="O93:P93"/>
    <mergeCell ref="L94:M94"/>
    <mergeCell ref="O94:P94"/>
    <mergeCell ref="B90:P90"/>
    <mergeCell ref="D91:E91"/>
    <mergeCell ref="F91:G91"/>
    <mergeCell ref="H91:J91"/>
    <mergeCell ref="K91:M91"/>
    <mergeCell ref="N91:P91"/>
    <mergeCell ref="B88:E88"/>
    <mergeCell ref="F88:I88"/>
    <mergeCell ref="J88:K88"/>
    <mergeCell ref="L88:P88"/>
    <mergeCell ref="B89:E89"/>
    <mergeCell ref="F89:I89"/>
    <mergeCell ref="J89:K89"/>
    <mergeCell ref="L89:P89"/>
    <mergeCell ref="B84:D84"/>
    <mergeCell ref="E84:P84"/>
    <mergeCell ref="B86:J86"/>
    <mergeCell ref="K86:P86"/>
    <mergeCell ref="B87:E87"/>
    <mergeCell ref="F87:I87"/>
    <mergeCell ref="J87:K87"/>
    <mergeCell ref="L87:P87"/>
    <mergeCell ref="B82:D82"/>
    <mergeCell ref="E82:G82"/>
    <mergeCell ref="H82:J82"/>
    <mergeCell ref="K82:M82"/>
    <mergeCell ref="N82:P82"/>
    <mergeCell ref="B83:D83"/>
    <mergeCell ref="E83:G83"/>
    <mergeCell ref="H83:J83"/>
    <mergeCell ref="K83:M83"/>
    <mergeCell ref="N83:P83"/>
    <mergeCell ref="B79:P79"/>
    <mergeCell ref="B80:J80"/>
    <mergeCell ref="K80:P80"/>
    <mergeCell ref="B81:D81"/>
    <mergeCell ref="E81:G81"/>
    <mergeCell ref="H81:J81"/>
    <mergeCell ref="K81:M81"/>
    <mergeCell ref="N81:P81"/>
    <mergeCell ref="B77:D77"/>
    <mergeCell ref="E77:F77"/>
    <mergeCell ref="G77:J77"/>
    <mergeCell ref="K77:P77"/>
    <mergeCell ref="B78:D78"/>
    <mergeCell ref="E78:F78"/>
    <mergeCell ref="G78:J78"/>
    <mergeCell ref="K78:P78"/>
    <mergeCell ref="B74:J74"/>
    <mergeCell ref="K74:P74"/>
    <mergeCell ref="B75:F75"/>
    <mergeCell ref="G75:J75"/>
    <mergeCell ref="K75:P75"/>
    <mergeCell ref="B76:D76"/>
    <mergeCell ref="E76:F76"/>
    <mergeCell ref="G76:J76"/>
    <mergeCell ref="K76:P76"/>
    <mergeCell ref="B71:H71"/>
    <mergeCell ref="J71:M71"/>
    <mergeCell ref="N71:P71"/>
    <mergeCell ref="D72:E72"/>
    <mergeCell ref="F72:H72"/>
    <mergeCell ref="J72:M72"/>
    <mergeCell ref="N72:P72"/>
    <mergeCell ref="B67:P67"/>
    <mergeCell ref="B68:G68"/>
    <mergeCell ref="J68:O68"/>
    <mergeCell ref="B70:D70"/>
    <mergeCell ref="E70:H70"/>
    <mergeCell ref="K70:L70"/>
    <mergeCell ref="M70:N70"/>
    <mergeCell ref="O70:P70"/>
    <mergeCell ref="G64:H64"/>
    <mergeCell ref="J64:K64"/>
    <mergeCell ref="L64:M64"/>
    <mergeCell ref="B66:D66"/>
    <mergeCell ref="F66:J66"/>
    <mergeCell ref="L66:O66"/>
    <mergeCell ref="B60:P60"/>
    <mergeCell ref="B61:P61"/>
    <mergeCell ref="B62:P62"/>
    <mergeCell ref="B63:C64"/>
    <mergeCell ref="D63:E63"/>
    <mergeCell ref="G63:H63"/>
    <mergeCell ref="K63:L63"/>
    <mergeCell ref="M63:N63"/>
    <mergeCell ref="O63:P63"/>
    <mergeCell ref="D64:F64"/>
    <mergeCell ref="B54:P54"/>
    <mergeCell ref="B55:P55"/>
    <mergeCell ref="B56:P56"/>
    <mergeCell ref="B57:P57"/>
    <mergeCell ref="B58:P58"/>
    <mergeCell ref="B59:P59"/>
    <mergeCell ref="C50:H50"/>
    <mergeCell ref="K50:P50"/>
    <mergeCell ref="B52:B53"/>
    <mergeCell ref="C52:E53"/>
    <mergeCell ref="F52:H52"/>
    <mergeCell ref="I52:P52"/>
    <mergeCell ref="F53:H53"/>
    <mergeCell ref="I53:P53"/>
    <mergeCell ref="B45:P45"/>
    <mergeCell ref="B47:H47"/>
    <mergeCell ref="J47:P47"/>
    <mergeCell ref="B48:H48"/>
    <mergeCell ref="J48:P48"/>
    <mergeCell ref="C49:H49"/>
    <mergeCell ref="K49:P49"/>
    <mergeCell ref="B43:C43"/>
    <mergeCell ref="D43:H43"/>
    <mergeCell ref="J43:L43"/>
    <mergeCell ref="M43:P43"/>
    <mergeCell ref="B44:C44"/>
    <mergeCell ref="D44:H44"/>
    <mergeCell ref="J44:K44"/>
    <mergeCell ref="B41:E41"/>
    <mergeCell ref="F41:I41"/>
    <mergeCell ref="J41:K41"/>
    <mergeCell ref="L41:N41"/>
    <mergeCell ref="O41:P41"/>
    <mergeCell ref="B42:P42"/>
    <mergeCell ref="B39:D39"/>
    <mergeCell ref="E39:F39"/>
    <mergeCell ref="G39:H39"/>
    <mergeCell ref="K39:L39"/>
    <mergeCell ref="M39:N39"/>
    <mergeCell ref="O39:P39"/>
    <mergeCell ref="B34:C34"/>
    <mergeCell ref="D34:H34"/>
    <mergeCell ref="J34:L34"/>
    <mergeCell ref="M34:P34"/>
    <mergeCell ref="B35:H35"/>
    <mergeCell ref="I35:P35"/>
    <mergeCell ref="B30:D30"/>
    <mergeCell ref="E30:P30"/>
    <mergeCell ref="B32:C32"/>
    <mergeCell ref="D32:H32"/>
    <mergeCell ref="K32:L32"/>
    <mergeCell ref="N32:P32"/>
    <mergeCell ref="B24:C24"/>
    <mergeCell ref="D24:H24"/>
    <mergeCell ref="K24:L24"/>
    <mergeCell ref="N24:P24"/>
    <mergeCell ref="B26:P26"/>
    <mergeCell ref="B28:D28"/>
    <mergeCell ref="E28:P28"/>
    <mergeCell ref="B18:P18"/>
    <mergeCell ref="B20:C20"/>
    <mergeCell ref="D20:H20"/>
    <mergeCell ref="K20:L20"/>
    <mergeCell ref="N20:P20"/>
    <mergeCell ref="C22:D22"/>
    <mergeCell ref="E22:F22"/>
    <mergeCell ref="G22:H22"/>
    <mergeCell ref="K22:L22"/>
    <mergeCell ref="B12:C12"/>
    <mergeCell ref="D12:P12"/>
    <mergeCell ref="B13:D13"/>
    <mergeCell ref="E13:G13"/>
    <mergeCell ref="B14:P14"/>
    <mergeCell ref="B16:D16"/>
    <mergeCell ref="E16:H16"/>
    <mergeCell ref="J16:K16"/>
    <mergeCell ref="L16:P16"/>
    <mergeCell ref="B2:N5"/>
    <mergeCell ref="B7:P7"/>
    <mergeCell ref="B8:P8"/>
    <mergeCell ref="B9:P9"/>
    <mergeCell ref="B10:P10"/>
    <mergeCell ref="C11:D11"/>
    <mergeCell ref="H11:I11"/>
    <mergeCell ref="J11:M11"/>
    <mergeCell ref="N11:O11"/>
  </mergeCells>
  <conditionalFormatting sqref="B90">
    <cfRule type="cellIs" dxfId="10" priority="11" operator="greaterThan">
      <formula>#REF!</formula>
    </cfRule>
  </conditionalFormatting>
  <conditionalFormatting sqref="B8:P8">
    <cfRule type="cellIs" dxfId="9" priority="1" operator="equal">
      <formula>$R$2</formula>
    </cfRule>
  </conditionalFormatting>
  <conditionalFormatting sqref="E78 B79 B85">
    <cfRule type="containsText" dxfId="8" priority="9" operator="containsText" text="NO ASIGNADO">
      <formula>NOT(ISERROR(SEARCH("NO ASIGNADO",B78)))</formula>
    </cfRule>
    <cfRule type="containsText" dxfId="7" priority="10" operator="containsText" text="SUPERA EL MAXIMO PERMITIDO">
      <formula>NOT(ISERROR(SEARCH("SUPERA EL MAXIMO PERMITIDO",B78)))</formula>
    </cfRule>
  </conditionalFormatting>
  <conditionalFormatting sqref="F41 K80">
    <cfRule type="containsText" dxfId="6" priority="8" operator="containsText" text="NO">
      <formula>NOT(ISERROR(SEARCH("NO",F41)))</formula>
    </cfRule>
  </conditionalFormatting>
  <conditionalFormatting sqref="K74:P74">
    <cfRule type="containsText" dxfId="5" priority="5" operator="containsText" text="NO">
      <formula>NOT(ISERROR(SEARCH("NO",K74)))</formula>
    </cfRule>
  </conditionalFormatting>
  <conditionalFormatting sqref="K86:P86">
    <cfRule type="cellIs" dxfId="4" priority="4" operator="equal">
      <formula>"NO"</formula>
    </cfRule>
  </conditionalFormatting>
  <conditionalFormatting sqref="K96:P96">
    <cfRule type="cellIs" dxfId="3" priority="3" operator="equal">
      <formula>"NO"</formula>
    </cfRule>
  </conditionalFormatting>
  <conditionalFormatting sqref="N91:P91">
    <cfRule type="cellIs" dxfId="2" priority="2" operator="greaterThan">
      <formula>$H$67</formula>
    </cfRule>
  </conditionalFormatting>
  <conditionalFormatting sqref="O39:P39">
    <cfRule type="containsText" dxfId="1" priority="7" operator="containsText" text="REGISTRE FECHAS">
      <formula>NOT(ISERROR(SEARCH("REGISTRE FECHAS",O39)))</formula>
    </cfRule>
    <cfRule type="containsText" dxfId="0" priority="6" operator="containsText" text="SUPERA LOS DIAS PERMITIDOS">
      <formula>NOT(ISERROR(SEARCH("SUPERA LOS DIAS PERMITIDOS",O39)))</formula>
    </cfRule>
  </conditionalFormatting>
  <dataValidations count="65">
    <dataValidation type="custom" operator="lessThanOrEqual" showInputMessage="1" showErrorMessage="1" errorTitle="COMIDAS" error="Seleccione &quot;SI&quot; si requiere apoyo económico en K76_x000a_o_x000a_Revise si el valor otorgado es mayor al valor máximo permitido." sqref="E77:F77" xr:uid="{00000000-0002-0000-0000-000000000000}">
      <formula1>AND($K$74="SI", $E$76+$E$77&lt;=$N$72)</formula1>
    </dataValidation>
    <dataValidation type="custom" operator="lessThanOrEqual" showInputMessage="1" showErrorMessage="1" errorTitle="ALOJAMIENTO" error="Seleccione &quot;SI&quot; si requiere apoyo económico en K76_x000a_o_x000a_Revise si el valor otorgado es mayor al valor máximo permitido." sqref="E76:F76" xr:uid="{00000000-0002-0000-0000-000001000000}">
      <formula1>AND($K$74="SI", $E$76+$E$77&lt;=$N$72)</formula1>
    </dataValidation>
    <dataValidation type="custom" showInputMessage="1" showErrorMessage="1" errorTitle="GASTOS MOVILIDAD ZONA RURAL" error="Si requiere gastos de movilidad seleccione &quot;SI&quot;" sqref="E84" xr:uid="{00000000-0002-0000-0000-000002000000}">
      <formula1>$K$80="SI"</formula1>
    </dataValidation>
    <dataValidation type="custom" showInputMessage="1" showErrorMessage="1" errorTitle="GASTOS DE MOVILIDAD" error="Si requiere gastos de movilidad seleccione &quot;SI&quot;" sqref="K82:P83" xr:uid="{00000000-0002-0000-0000-000003000000}">
      <formula1>$K$80="SI"</formula1>
    </dataValidation>
    <dataValidation type="list" allowBlank="1" showInputMessage="1" showErrorMessage="1" promptTitle="SOLICITANTE" prompt="Seleccione el solicitante" sqref="D43:H43" xr:uid="{00000000-0002-0000-0000-000004000000}">
      <formula1>INDIRECT($C$22)</formula1>
    </dataValidation>
    <dataValidation type="list" allowBlank="1" showInputMessage="1" showErrorMessage="1" promptTitle="CIUDAD O MUNICIPIO" prompt="Seleccione el nombre del destino de su viaje_x000a_" sqref="M34" xr:uid="{00000000-0002-0000-0000-000005000000}">
      <formula1>INDIRECT($D$34)</formula1>
    </dataValidation>
    <dataValidation type="custom" allowBlank="1" showInputMessage="1" showErrorMessage="1" sqref="B9:P9" xr:uid="{00000000-0002-0000-0000-000006000000}">
      <formula1>IF($B$8="EL ORDENADOR DEL GASTO",#REF!,"  ")</formula1>
    </dataValidation>
    <dataValidation type="custom" showInputMessage="1" showErrorMessage="1" errorTitle="TRANSPORTE AEREO" error="Seleccione &quot;SI&quot;, si requiere liquidación de transporte aereo" sqref="O93:P93 L93:M93 F93:J94" xr:uid="{00000000-0002-0000-0000-000007000000}">
      <formula1>$K$86="SI"</formula1>
    </dataValidation>
    <dataValidation type="custom" allowBlank="1" showInputMessage="1" showErrorMessage="1" errorTitle="DIAS DE LIQUIDACIÓN " error="Los días de liquidación deben estar comprendidos dentro de las fechas de duración del evento." prompt="Registre fecha en la cual termina la Actividad" sqref="K63:L63" xr:uid="{00000000-0002-0000-0000-000008000000}">
      <formula1>AND($K$63&gt;=$G$39, $K$63&lt;=$K$39)</formula1>
    </dataValidation>
    <dataValidation type="custom" allowBlank="1" showInputMessage="1" showErrorMessage="1" errorTitle="DIAS DE LIQUIDACIÓN" error="Los días de liquidación deben estar comprendidos dentro de las fechas de duración del evento." prompt="Registre fecha de inicio de la Actividad" sqref="G63:H63" xr:uid="{00000000-0002-0000-0000-000009000000}">
      <formula1>AND(G63&gt;=$G$39,G63&lt;=$K$39)</formula1>
    </dataValidation>
    <dataValidation type="list" allowBlank="1" showInputMessage="1" showErrorMessage="1" promptTitle="GRUPO" prompt="Seleccione el &quot;GRUPO&quot; de acuerdo al pais destino_x000a__x000a__x000a__x000a_" sqref="K32:L32" xr:uid="{00000000-0002-0000-0000-00000A000000}">
      <formula1>INDIRECT($D$32)</formula1>
    </dataValidation>
    <dataValidation type="list" allowBlank="1" showInputMessage="1" showErrorMessage="1" promptTitle="PAIS - DEPARTAMENTO" prompt="Seleccione de la lista de desplegable:_x000a__x000a_Pais, -  si es apoyo económico internacional_x000a_Departamento, - si es apoyo económico nacional" sqref="D34:H34" xr:uid="{00000000-0002-0000-0000-00000B000000}">
      <formula1>INDIRECT($K$32)</formula1>
    </dataValidation>
    <dataValidation type="list" allowBlank="1" showInputMessage="1" showErrorMessage="1" sqref="K33:P33" xr:uid="{00000000-0002-0000-0000-00000C000000}">
      <formula1>INDIRECT($D$32)</formula1>
    </dataValidation>
    <dataValidation type="list" allowBlank="1" showInputMessage="1" showErrorMessage="1" prompt="Seleccione de la lista de desplegable" sqref="J36" xr:uid="{00000000-0002-0000-0000-00000D000000}">
      <formula1>INDIRECT($D$32)</formula1>
    </dataValidation>
    <dataValidation type="custom" showInputMessage="1" showErrorMessage="1" errorTitle="DATO NO PERMITIDO" error="Seleccione &quot;SI&quot;, si requiere liquidación de gastos de transporte terrestre" sqref="D91:E91" xr:uid="{00000000-0002-0000-0000-00000E000000}">
      <formula1>$K$86="SI"</formula1>
    </dataValidation>
    <dataValidation type="custom" showInputMessage="1" showErrorMessage="1" errorTitle="GASTOS DE TRANSPORTE" error="Seleccionar &quot;SI&quot; si requiere liquidación de gastos de transporte" prompt="Registre el valor a otorgar, _x000a__x000a_TENGA EN CUENTA EL PRESUPUESTO ASIGNADO PARA ESTE TIPO DE GASTOS" sqref="B88:E89" xr:uid="{00000000-0002-0000-0000-00000F000000}">
      <formula1>$K$86="SI"</formula1>
    </dataValidation>
    <dataValidation type="custom" operator="lessThanOrEqual" showInputMessage="1" showErrorMessage="1" errorTitle="GASTO DE MOVILIDAD" error="Si requiere gasto de movilidad seleccione &quot;SI&quot;_x000a_o_x000a_Revise si el valor otorgado es mayor al valor máximo total permitido" sqref="H82:J83" xr:uid="{00000000-0002-0000-0000-000010000000}">
      <formula1>AND($K$80="SI", H82&lt;=E82)</formula1>
    </dataValidation>
    <dataValidation type="custom" allowBlank="1" showInputMessage="1" showErrorMessage="1" sqref="B98:E99" xr:uid="{00000000-0002-0000-0000-000011000000}">
      <formula1>$K$96="SI"</formula1>
    </dataValidation>
    <dataValidation allowBlank="1" showInputMessage="1" showErrorMessage="1" prompt="Con la presente firma se entenderá que el Apoyo Económico fue aprobado." sqref="C50:H50" xr:uid="{00000000-0002-0000-0000-000012000000}"/>
    <dataValidation allowBlank="1" showInputMessage="1" showErrorMessage="1" prompt="Con la presente firma se entenderá que el Apoyo Económico fue conferido  " sqref="K50:P50" xr:uid="{00000000-0002-0000-0000-000013000000}"/>
    <dataValidation type="list" allowBlank="1" showInputMessage="1" showErrorMessage="1" promptTitle="LIQUIDACIÓN GASTOS DE MOVILIDAD" prompt="Registre si requiere liquidación de movilidad" sqref="K80:P80" xr:uid="{00000000-0002-0000-0000-000014000000}">
      <formula1>"SI, NO"</formula1>
    </dataValidation>
    <dataValidation allowBlank="1" showInputMessage="1" showErrorMessage="1" prompt="Registre el número del Rubro o del Proyecto por el cual se asumirá el apoyo" sqref="G76:J77" xr:uid="{00000000-0002-0000-0000-000015000000}"/>
    <dataValidation operator="lessThanOrEqual" allowBlank="1" showInputMessage="1" showErrorMessage="1" sqref="E78" xr:uid="{00000000-0002-0000-0000-000016000000}"/>
    <dataValidation showInputMessage="1" showErrorMessage="1" errorTitle="LIQUIDACIÓN DE VIATICOS" error="Seleccionar &quot;SI&quot;, si requiere liquidación de viaticos" prompt="Registre el valor a otorgar, _x000a__x000a_TENGA EN CUENTA EL PRESUPUESTO ASIGNADO PARA ESTE TIPO DE GASTOS_x000a_" sqref="B76:B77" xr:uid="{00000000-0002-0000-0000-000017000000}"/>
    <dataValidation allowBlank="1" showInputMessage="1" showErrorMessage="1" prompt="Persona que recibe el apoyo económico y los demás gastos autorizados" sqref="B55:P55" xr:uid="{00000000-0002-0000-0000-000018000000}"/>
    <dataValidation allowBlank="1" showInputMessage="1" showErrorMessage="1" promptTitle="NOMBRE SOLICITANTE" prompt="Registre el nombre de:_x000a_Director de Programa - Docentes (PS, Resolución, Catedra), Invitados_x000a_Decano - Docentes (PS, Resolución, Catedra), Invitados_x000a_Supervisor - Contratista_x000a_Interventor - Contratista_x000a_Organizador evento - Invitado" sqref="D44:H44" xr:uid="{00000000-0002-0000-0000-000019000000}"/>
    <dataValidation allowBlank="1" showInputMessage="1" showErrorMessage="1" prompt="Registre fecha en la cual termina el evento Formato dd/mm/aa" sqref="K39:L39" xr:uid="{00000000-0002-0000-0000-00001A000000}"/>
    <dataValidation allowBlank="1" showInputMessage="1" showErrorMessage="1" prompt="Registre fecha de inicio del evento Formato dd/mm/aa" sqref="G39:H39" xr:uid="{00000000-0002-0000-0000-00001B000000}"/>
    <dataValidation type="list" allowBlank="1" showInputMessage="1" showErrorMessage="1" promptTitle="TIPO DE APOYO" prompt="Seleccione el tipo de apoyo:_x000a_- NACIONAL_x000a_- INTERNACIONAL" sqref="D32:H32" xr:uid="{00000000-0002-0000-0000-00001C000000}">
      <formula1>DESTINO</formula1>
    </dataValidation>
    <dataValidation allowBlank="1" showInputMessage="1" showErrorMessage="1" promptTitle="NOMBRE DEL EVENTO" prompt="Digite el nombre del evento, para el cual requiere el apoyo económico" sqref="E28:P28" xr:uid="{00000000-0002-0000-0000-00001D000000}"/>
    <dataValidation allowBlank="1" showInputMessage="1" showErrorMessage="1" promptTitle="CORREO ELECTRÓNICO CONTACTO" prompt="Indicar el e-mail de la persona encargada de recibir notificaciones del estado del apoyo" sqref="N24:P24" xr:uid="{00000000-0002-0000-0000-00001E000000}"/>
    <dataValidation allowBlank="1" showInputMessage="1" showErrorMessage="1" promptTitle="TELEFONO CONTACTO" prompt="Indicar extension o teléfono de la persona encargada de recibir notificaciones del estado del apoyo" sqref="K24:L24" xr:uid="{00000000-0002-0000-0000-00001F000000}"/>
    <dataValidation allowBlank="1" showInputMessage="1" showErrorMessage="1" promptTitle="FECHA TERMINACION" prompt="Fecha de terminación de la vinculación" sqref="P22" xr:uid="{00000000-0002-0000-0000-000020000000}"/>
    <dataValidation allowBlank="1" showInputMessage="1" showErrorMessage="1" promptTitle="FECHA DE INICIO" prompt="Fecha en la cual inicia la vinculación" sqref="N22" xr:uid="{00000000-0002-0000-0000-000021000000}"/>
    <dataValidation allowBlank="1" showInputMessage="1" showErrorMessage="1" promptTitle="ACTO ADMINISTRATIVO VINCULACION" prompt="Registre el Número del acto administrativo por el cual se vincula a la persona a la cual se le entregará el apoyo económico y demás gastos" sqref="K22:L22" xr:uid="{00000000-0002-0000-0000-000022000000}"/>
    <dataValidation showInputMessage="1" showErrorMessage="1" errorTitle="NO REQUERIDO" error="No requiere esta información" promptTitle="Nombre Programa" prompt="Registre el nombre del programa si selecciono &quot;DIRECTOR DE PROGRAMA&quot; en solicitud" sqref="M43:P43" xr:uid="{00000000-0002-0000-0000-000023000000}"/>
    <dataValidation type="list" allowBlank="1" showInputMessage="1" showErrorMessage="1" sqref="C22:D22" xr:uid="{00000000-0002-0000-0000-000024000000}">
      <formula1>VINCULACION</formula1>
    </dataValidation>
    <dataValidation allowBlank="1" showInputMessage="1" showErrorMessage="1" promptTitle="ORDENA UN APOYO ECONOMICO" prompt="Registre el cargo del ordenador del gasto _x000a_" sqref="B8:P8" xr:uid="{00000000-0002-0000-0000-000025000000}"/>
    <dataValidation operator="lessThanOrEqual" allowBlank="1" showInputMessage="1" showErrorMessage="1" errorTitle="SUPERA LOS DIAS PERMITIDOS" error="Los días de comisión superan el máximo permitido de sesenta (60) días" sqref="O39:P39" xr:uid="{00000000-0002-0000-0000-000026000000}"/>
    <dataValidation allowBlank="1" showInputMessage="1" showErrorMessage="1" promptTitle="FECHA DE APOYO ECONÓMICO" prompt="La fecha será asignado por Viáticos y Apoyos Económicos de Gestión Financiera." sqref="L16:P16" xr:uid="{00000000-0002-0000-0000-000027000000}"/>
    <dataValidation allowBlank="1" showInputMessage="1" showErrorMessage="1" promptTitle="NÚMERO DE APOYO ECONÓMICO" prompt="El número será asignado por Viáticos y Apoyos Económicos de Gestión Financiera" sqref="E16:H16" xr:uid="{00000000-0002-0000-0000-000028000000}"/>
    <dataValidation type="list" allowBlank="1" showInputMessage="1" showErrorMessage="1" promptTitle="TIPO DE VINCULACIÓN" prompt="Seleccione de la lista de desplegable el TIPO DE VINCULACIÓN" sqref="H23:P23 I22" xr:uid="{00000000-0002-0000-0000-000029000000}">
      <formula1>"Docente Planta, Docente transitorio, Administrativo Planta, Administrativo Transitorio"</formula1>
    </dataValidation>
    <dataValidation type="list" allowBlank="1" showInputMessage="1" showErrorMessage="1" promptTitle="LIQUIDACIÓN GASTOS DE TRANSPORTE" prompt="Selecciones &quot;SI&quot; si requiere liquidación de transporte" sqref="K86:P86" xr:uid="{00000000-0002-0000-0000-00002A000000}">
      <formula1>"SI, NO"</formula1>
    </dataValidation>
    <dataValidation type="whole" operator="lessThanOrEqual" allowBlank="1" showInputMessage="1" showErrorMessage="1" errorTitle="SUPERA LO AUTORIZADO" error="LOS DIAS DE DESPLAZAMIENTO NO PUEDE SUPERAR TRES (3) DÍAS." prompt="Recuerde que los días máximo de desplazamiento internacional son tres (3) días" sqref="P68:P69 H68:H69" xr:uid="{00000000-0002-0000-0000-00002B000000}">
      <formula1>3</formula1>
    </dataValidation>
    <dataValidation type="list" allowBlank="1" showInputMessage="1" showErrorMessage="1" promptTitle="LIQUIDACIÓN  DE INSCRIP/MATRIC" prompt="Registre si requiere liquidación de gastos de inscripción o matricula_x000a_" sqref="K96:P96" xr:uid="{00000000-0002-0000-0000-00002C000000}">
      <formula1>"SI, NO"</formula1>
    </dataValidation>
    <dataValidation allowBlank="1" showInputMessage="1" showErrorMessage="1" prompt="Registre el número del Rubro o del Proyecto por el cual se asumirá los gastos de transporte" sqref="F88:F89 F98:G99" xr:uid="{00000000-0002-0000-0000-00002D000000}"/>
    <dataValidation allowBlank="1" showInputMessage="1" showErrorMessage="1" prompt="Registre el nombre del funcionario que confiere El Apoyo Económico" sqref="K49:P49" xr:uid="{00000000-0002-0000-0000-00002E000000}"/>
    <dataValidation allowBlank="1" showInputMessage="1" showErrorMessage="1" prompt="Registre el nombre del Jefe inmediato" sqref="C49:H49" xr:uid="{00000000-0002-0000-0000-00002F000000}"/>
    <dataValidation allowBlank="1" showInputMessage="1" showErrorMessage="1" prompt="la Comisión se entenderá que fue conferida  si lleva la firma del funcionario competente de acuerdo al artículo XX de la Resolución XX de 2016" sqref="K51:P51" xr:uid="{00000000-0002-0000-0000-000030000000}"/>
    <dataValidation allowBlank="1" showInputMessage="1" showErrorMessage="1" prompt="la Comisión se entenderá aprobado por el Jefe inmediato si lleva la firma del mismo." sqref="C51:H51" xr:uid="{00000000-0002-0000-0000-000031000000}"/>
    <dataValidation allowBlank="1" showInputMessage="1" showErrorMessage="1" prompt="Registre el nombre del ordenador del gasto del proyecto o rubro" sqref="L88:L89 K76:K77 H98:K99" xr:uid="{00000000-0002-0000-0000-000032000000}"/>
    <dataValidation type="list" allowBlank="1" showInputMessage="1" showErrorMessage="1" promptTitle="LIQUIDACIÓN DE APOYO" prompt="Registre si requiere liquidación de apoyo economico" sqref="K74:P74" xr:uid="{00000000-0002-0000-0000-000033000000}">
      <formula1>"SI, NO"</formula1>
    </dataValidation>
    <dataValidation allowBlank="1" showInputMessage="1" showErrorMessage="1" promptTitle="Tasa de Cambio" prompt="Registre la TRM de la fecha en la cual se hace la solicitud (C54)" sqref="C72" xr:uid="{00000000-0002-0000-0000-000034000000}"/>
    <dataValidation allowBlank="1" showInputMessage="1" showErrorMessage="1" promptTitle="CERTIFICACION MENSUAL" prompt="Registre el valor de la certificación mensual" sqref="E70:H70" xr:uid="{00000000-0002-0000-0000-000035000000}"/>
    <dataValidation allowBlank="1" showInputMessage="1" showErrorMessage="1" promptTitle="OBJETO DEL APOYO" prompt="Registre el objetivo del apoyo economico" sqref="E30:P30" xr:uid="{00000000-0002-0000-0000-000036000000}"/>
    <dataValidation allowBlank="1" showInputMessage="1" showErrorMessage="1" promptTitle="NOMBRE DEL EVENTO" prompt="Digite el nombre del evento, para el cual requiere la comisión" sqref="E29:P29" xr:uid="{00000000-0002-0000-0000-000037000000}"/>
    <dataValidation allowBlank="1" showInputMessage="1" showErrorMessage="1" promptTitle="GRUPO" prompt="Seleccione el &quot;GRUPO&quot; de acuerdo al pais destino_x000a__x000a__x000a__x000a_" sqref="M32:P32" xr:uid="{00000000-0002-0000-0000-000038000000}"/>
    <dataValidation type="list" allowBlank="1" showInputMessage="1" showErrorMessage="1" sqref="K66 E66 P66" xr:uid="{00000000-0002-0000-0000-000039000000}">
      <formula1>"SI, NO"</formula1>
    </dataValidation>
    <dataValidation allowBlank="1" showInputMessage="1" showErrorMessage="1" promptTitle="CIUDAD DESTINO" prompt="Digite la ciudad destino_x000a__x000a_Si selecciono &quot;OTRO&quot; registre el pais y la ciudad destino" sqref="M36:P36" xr:uid="{00000000-0002-0000-0000-00003A000000}"/>
    <dataValidation type="list" allowBlank="1" showInputMessage="1" showErrorMessage="1" promptTitle="TIPO DE COMISIÓN" prompt="Seleccione el TIPO DE COMISIÓN:_x000a_- NACIONAL_x000a_- INTERNACIONAL" sqref="D36:G36 D33:H33" xr:uid="{00000000-0002-0000-0000-00003B000000}">
      <formula1>DOMINIO</formula1>
    </dataValidation>
    <dataValidation type="list" allowBlank="1" showInputMessage="1" showErrorMessage="1" sqref="J88:J89" xr:uid="{00000000-0002-0000-0000-00003C000000}">
      <formula1>"AEREO, TERRESTRE, FLUVIAL, MARITIMO, OTRO"</formula1>
    </dataValidation>
    <dataValidation showInputMessage="1" showErrorMessage="1" errorTitle="GASTOS DE TRANSPORTE" error="Seleccionar &quot;SI&quot; si requiere liquidación de gastos de transporte" prompt="Registre el valor a otorgar, _x000a__x000a_TENGA EN CUENTA EL PRESUPUESTO ASIGNADO PARA ESTE TIPO DE GASTOS" sqref="B93:C94" xr:uid="{00000000-0002-0000-0000-00003D000000}"/>
    <dataValidation allowBlank="1" showInputMessage="1" showErrorMessage="1" prompt="Este item se entenderá aprobado por el ordenador del gasto si lleva la firma, de lo contrario no se liquidará el valor" sqref="P98:P99 N98:O100 L98:M99" xr:uid="{00000000-0002-0000-0000-00003E000000}"/>
    <dataValidation type="list" allowBlank="1" showInputMessage="1" showErrorMessage="1" sqref="O101" xr:uid="{00000000-0002-0000-0000-00003F000000}">
      <formula1>"Ahorro, Corriente"</formula1>
    </dataValidation>
    <dataValidation allowBlank="1" showInputMessage="1" showErrorMessage="1" promptTitle="DEPENDENCIA ACADÉM/ADMINIST" prompt="Registre la Facultad/Programa/dependencia a la cual esta adscrito" sqref="D24" xr:uid="{00000000-0002-0000-0000-000040000000}"/>
  </dataValidations>
  <pageMargins left="0.7" right="0.7" top="0.75" bottom="0.75" header="0.3" footer="0.3"/>
  <pageSetup scale="58" fitToHeight="0" orientation="portrait" horizontalDpi="4294967295" verticalDpi="4294967295" r:id="rId1"/>
  <rowBreaks count="1" manualBreakCount="1">
    <brk id="59" max="16383" man="1"/>
  </row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41000000}">
          <x14:formula1>
            <xm:f>IF($C$22="Contratista", DATOS!$D$19, DATOS!$D$4:$D$17)</xm:f>
          </x14:formula1>
          <xm:sqref>B48:H48</xm:sqref>
        </x14:dataValidation>
        <x14:dataValidation type="list" allowBlank="1" showInputMessage="1" showErrorMessage="1" xr:uid="{00000000-0002-0000-0000-000042000000}">
          <x14:formula1>
            <xm:f>IF($K$80="SI", DATOS!$E$4:$E$5, DATOS!$F$4)</xm:f>
          </x14:formula1>
          <xm:sqref>B82:D83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tabColor rgb="FF0FCF5D"/>
  </sheetPr>
  <dimension ref="A1:W51"/>
  <sheetViews>
    <sheetView workbookViewId="0">
      <selection activeCell="AC9" sqref="AC9"/>
    </sheetView>
  </sheetViews>
  <sheetFormatPr baseColWidth="10" defaultRowHeight="15" x14ac:dyDescent="0.25"/>
  <cols>
    <col min="1" max="1" width="22.42578125" customWidth="1"/>
    <col min="2" max="2" width="17.28515625" customWidth="1"/>
    <col min="3" max="3" width="18.85546875" customWidth="1"/>
    <col min="4" max="4" width="16.85546875" customWidth="1"/>
    <col min="5" max="5" width="14.85546875" customWidth="1"/>
    <col min="6" max="6" width="12" hidden="1" customWidth="1"/>
    <col min="7" max="7" width="11.42578125" hidden="1" customWidth="1"/>
    <col min="8" max="8" width="40.28515625" hidden="1" customWidth="1"/>
    <col min="9" max="9" width="12" hidden="1" customWidth="1"/>
    <col min="10" max="10" width="31" hidden="1" customWidth="1"/>
    <col min="11" max="11" width="27.140625" hidden="1" customWidth="1"/>
    <col min="12" max="13" width="11.42578125" hidden="1" customWidth="1"/>
    <col min="14" max="14" width="22.28515625" hidden="1" customWidth="1"/>
    <col min="15" max="15" width="18.28515625" hidden="1" customWidth="1"/>
    <col min="16" max="19" width="11.42578125" hidden="1" customWidth="1"/>
    <col min="20" max="20" width="14.28515625" hidden="1" customWidth="1"/>
    <col min="21" max="23" width="11.42578125" hidden="1" customWidth="1"/>
    <col min="24" max="28" width="11.42578125" customWidth="1"/>
  </cols>
  <sheetData>
    <row r="1" spans="1:22" ht="15.75" x14ac:dyDescent="0.25">
      <c r="A1" s="536" t="s">
        <v>1502</v>
      </c>
      <c r="B1" s="536"/>
      <c r="C1" s="536"/>
      <c r="D1" s="536"/>
      <c r="E1" s="536"/>
      <c r="Q1" s="1"/>
    </row>
    <row r="2" spans="1:22" ht="48" customHeight="1" thickBot="1" x14ac:dyDescent="0.3">
      <c r="A2" s="534" t="s">
        <v>459</v>
      </c>
      <c r="B2" s="534"/>
      <c r="C2" s="534" t="s">
        <v>460</v>
      </c>
      <c r="D2" s="534" t="s">
        <v>1499</v>
      </c>
      <c r="E2" s="544" t="s">
        <v>1500</v>
      </c>
      <c r="H2" s="1" t="s">
        <v>403</v>
      </c>
    </row>
    <row r="3" spans="1:22" ht="16.5" customHeight="1" thickBot="1" x14ac:dyDescent="0.3">
      <c r="A3" s="535"/>
      <c r="B3" s="535"/>
      <c r="C3" s="535"/>
      <c r="D3" s="535"/>
      <c r="E3" s="544"/>
      <c r="H3" s="547" t="s">
        <v>1515</v>
      </c>
      <c r="I3" s="548"/>
      <c r="J3" s="548"/>
      <c r="K3" s="56">
        <f>'Apoyos Rectoría'!E70</f>
        <v>0</v>
      </c>
    </row>
    <row r="4" spans="1:22" ht="16.5" customHeight="1" x14ac:dyDescent="0.25">
      <c r="A4" s="25" t="s">
        <v>42</v>
      </c>
      <c r="B4" s="25" t="s">
        <v>43</v>
      </c>
      <c r="C4" s="31" t="s">
        <v>44</v>
      </c>
      <c r="D4" s="3" t="s">
        <v>44</v>
      </c>
      <c r="E4" s="3" t="s">
        <v>44</v>
      </c>
      <c r="H4" s="549" t="s">
        <v>46</v>
      </c>
      <c r="I4" s="550"/>
      <c r="J4" s="550"/>
      <c r="K4" s="57">
        <f>IF(K3&lt;B7,C7,IF(AND(K3&gt;=A8,K3&lt;B8),C8,IF(AND(K3&gt;=A9,K3&lt;B9),C9,IF(AND(K3&gt;=A10,K3&lt;B10),C10,IF(AND(K3&gt;=A11,K3&lt;B11),C11,IF(AND(K3&gt;=A12,K3&lt;B12),C12,IF(AND(K3&gt;=A13,K3&lt;B13),C13,IF(AND(K3&gt;=A14,K3&lt;B14),C14,C15))))))))</f>
        <v>269483</v>
      </c>
    </row>
    <row r="5" spans="1:22" ht="15.75" x14ac:dyDescent="0.25">
      <c r="A5" s="32">
        <v>0</v>
      </c>
      <c r="B5" s="32">
        <v>1791760</v>
      </c>
      <c r="C5" s="32">
        <v>162510</v>
      </c>
      <c r="D5" s="32">
        <v>81255</v>
      </c>
      <c r="E5" s="32">
        <v>48753</v>
      </c>
      <c r="H5" s="551" t="s">
        <v>405</v>
      </c>
      <c r="I5" s="552"/>
      <c r="J5" s="552"/>
      <c r="K5" s="58">
        <f>IF($K$3=0,0,IF(OR('Apoyos Rectoría'!C22="Jurado_Asesor_Director",'Apoyos Rectoría'!C22="Invitado",'Apoyos Rectoría'!C22="Docente_PS"),$K$18,IF(OR('Apoyos Rectoría'!C22="Docente_Resolucion"),$K$17,IF(AND(OR('Apoyos Rectoría'!C22="Contratista",'Apoyos Rectoría'!C22="Docente_Catedratico"),$K$4&gt;=$C$10),$C$10,$K$4))))</f>
        <v>0</v>
      </c>
    </row>
    <row r="6" spans="1:22" ht="15" customHeight="1" x14ac:dyDescent="0.25">
      <c r="A6" s="33">
        <v>1791761</v>
      </c>
      <c r="B6" s="33">
        <v>2815579</v>
      </c>
      <c r="C6" s="33">
        <v>222099</v>
      </c>
      <c r="D6" s="33">
        <v>111049.5</v>
      </c>
      <c r="E6" s="33">
        <v>66629.7</v>
      </c>
      <c r="H6" s="549" t="s">
        <v>386</v>
      </c>
      <c r="I6" s="550"/>
      <c r="J6" s="550"/>
      <c r="K6" s="59">
        <f>IF('Apoyos Rectoría'!K32="GRUPO_1",$K$22,IF('Apoyos Rectoría'!K32="GRUPO_2",$L$22,$M$22))</f>
        <v>140</v>
      </c>
    </row>
    <row r="7" spans="1:22" ht="15.75" customHeight="1" x14ac:dyDescent="0.25">
      <c r="A7" s="34">
        <v>2815580</v>
      </c>
      <c r="B7" s="34">
        <v>3759796</v>
      </c>
      <c r="C7" s="34">
        <v>269483</v>
      </c>
      <c r="D7" s="34">
        <v>134741.5</v>
      </c>
      <c r="E7" s="34">
        <v>80844.899999999994</v>
      </c>
      <c r="H7" s="549" t="s">
        <v>386</v>
      </c>
      <c r="I7" s="550"/>
      <c r="J7" s="550"/>
      <c r="K7" s="60" t="str">
        <f>IF(AND(OR('Apoyos Rectoría'!C22="Contratista",'Apoyos Rectoría'!C22="Docente_Catedratico",'Apoyos Rectoría'!C22="Invitado_Internacional")),$K$6,"NO SE OTORGA")</f>
        <v>NO SE OTORGA</v>
      </c>
    </row>
    <row r="8" spans="1:22" ht="15.75" customHeight="1" x14ac:dyDescent="0.25">
      <c r="A8" s="33">
        <v>3759797</v>
      </c>
      <c r="B8" s="33">
        <v>4768793</v>
      </c>
      <c r="C8" s="33">
        <v>313570</v>
      </c>
      <c r="D8" s="33">
        <v>156785</v>
      </c>
      <c r="E8" s="33">
        <v>94071</v>
      </c>
      <c r="H8" s="545" t="s">
        <v>444</v>
      </c>
      <c r="I8" s="546"/>
      <c r="J8" s="546"/>
      <c r="K8" s="61">
        <f>+C12</f>
        <v>665941</v>
      </c>
    </row>
    <row r="9" spans="1:22" ht="16.5" thickBot="1" x14ac:dyDescent="0.3">
      <c r="A9" s="34">
        <v>4768794</v>
      </c>
      <c r="B9" s="34">
        <v>5759304</v>
      </c>
      <c r="C9" s="34">
        <v>360077</v>
      </c>
      <c r="D9" s="34">
        <v>180038.5</v>
      </c>
      <c r="E9" s="34">
        <v>108023.09999999999</v>
      </c>
      <c r="H9" s="54" t="s">
        <v>441</v>
      </c>
      <c r="I9" s="55"/>
      <c r="J9" s="55"/>
      <c r="K9" s="62">
        <f>$C$15</f>
        <v>1233192</v>
      </c>
      <c r="Q9" s="1" t="s">
        <v>421</v>
      </c>
    </row>
    <row r="10" spans="1:22" ht="15.75" customHeight="1" x14ac:dyDescent="0.25">
      <c r="A10" s="33">
        <v>5759305</v>
      </c>
      <c r="B10" s="33">
        <v>8685901</v>
      </c>
      <c r="C10" s="33">
        <v>406416</v>
      </c>
      <c r="D10" s="33">
        <v>203208</v>
      </c>
      <c r="E10" s="33">
        <v>121924.79999999999</v>
      </c>
      <c r="H10" s="545" t="s">
        <v>442</v>
      </c>
      <c r="I10" s="550"/>
      <c r="J10" s="550"/>
      <c r="K10" s="62">
        <f>IF('Apoyos Rectoría'!K32="GRUPO_1",$C$34,IF('Apoyos Rectoría'!K32="GRUPO_2",$D$34,$E$34))</f>
        <v>640</v>
      </c>
      <c r="Q10" s="577" t="s">
        <v>419</v>
      </c>
      <c r="R10" s="578"/>
      <c r="S10" s="578"/>
      <c r="T10" s="578"/>
      <c r="U10" s="578"/>
      <c r="V10" s="579"/>
    </row>
    <row r="11" spans="1:22" ht="16.5" thickBot="1" x14ac:dyDescent="0.3">
      <c r="A11" s="34">
        <v>8685902</v>
      </c>
      <c r="B11" s="34">
        <v>12139897</v>
      </c>
      <c r="C11" s="34">
        <v>493654</v>
      </c>
      <c r="D11" s="34">
        <v>246827</v>
      </c>
      <c r="E11" s="34">
        <v>148096.19999999998</v>
      </c>
      <c r="H11" s="575" t="s">
        <v>66</v>
      </c>
      <c r="I11" s="576"/>
      <c r="J11" s="576"/>
      <c r="K11" s="19" t="e">
        <f>IF(AND('Apoyos Rectoría'!$P$66="SI",'Apoyos Rectoría'!$D$32="INTERNACIONAL"),(('Apoyos Rectoría'!$F$72*'Apoyos Rectoría'!$G$64/2)+('Apoyos Rectoría'!$L$64/2*$E$72)),IF(AND(OR('Apoyos Rectoría'!$P$68="NO", 'Apoyos Rectoría'!$P$68=""),'Apoyos Rectoría'!$D$32="INTERNACIONAL"),(('Apoyos Rectoría'!$F$72*'Apoyos Rectoría'!$G$66)+('Apoyos Rectoría'!$L$64/2*'Apoyos Rectoría'!$F$72)),IF(AND('Apoyos Rectoría'!$P$68="SI",'Apoyos Rectoría'!$D$32="NACIONAL"),((('Apoyos Rectoría'!$O$70*'Apoyos Rectoría'!$G$64/2)+('Apoyos Rectoría'!L$64/2*'Apoyos Rectoría'!O$70))),((('Apoyos Rectoría'!O$70*'Apoyos Rectoría'!G$64)+('Apoyos Rectoría'!L$64/2*'Apoyos Rectoría'!O$70))))))</f>
        <v>#VALUE!</v>
      </c>
      <c r="Q11" s="565" t="s">
        <v>417</v>
      </c>
      <c r="R11" s="566"/>
      <c r="S11" s="566"/>
      <c r="T11" s="567"/>
      <c r="U11" s="583" t="b">
        <f>IF(AND('Apoyos Rectoría'!$D$32="INTERNACIONAL"),'Apoyos Rectoría'!$N$71,IF(AND('Apoyos Rectoría'!$E$66="SI",'Apoyos Rectoría'!$K$66="SI",'Apoyos Rectoría'!$D$32="NACIONAL"),'Apoyos Rectoría'!$N$71+'Apoyos Rectoría'!$O$70+'Apoyos Rectoría'!$O$70*0.6,IF(AND(OR('Apoyos Rectoría'!$E$66="NO",'Apoyos Rectoría'!$E$66=""),'Apoyos Rectoría'!$K$66="SI",'Apoyos Rectoría'!$D$32="NACIONAL"),'Apoyos Rectoría'!$N$71+'Apoyos Rectoría'!$O$70*0.6,IF(AND('Apoyos Rectoría'!$E$66="SI",OR('Apoyos Rectoría'!$K$66="NO",'Apoyos Rectoría'!$K$66=""),'Apoyos Rectoría'!$D$32="NACIONAL"),'Apoyos Rectoría'!$N$71+'Apoyos Rectoría'!$O$70,'Apoyos Rectoría'!$N$71))))</f>
        <v>0</v>
      </c>
      <c r="V11" s="584"/>
    </row>
    <row r="12" spans="1:22" ht="51" customHeight="1" thickBot="1" x14ac:dyDescent="0.3">
      <c r="A12" s="33">
        <v>12139898</v>
      </c>
      <c r="B12" s="33">
        <v>14414441</v>
      </c>
      <c r="C12" s="33">
        <v>665941</v>
      </c>
      <c r="D12" s="33">
        <v>332970.5</v>
      </c>
      <c r="E12" s="33">
        <v>199782.3</v>
      </c>
      <c r="G12" s="63"/>
      <c r="H12" s="64"/>
      <c r="I12" s="65"/>
      <c r="J12" s="66"/>
      <c r="K12" s="67" t="b">
        <f>IF(AND('Apoyos Rectoría'!D32="INTERNACIONAL"),('Apoyos Rectoría'!C72*'Tablas con valores'!K11),IF(AND('Apoyos Rectoría'!D32="NACIONAL"),('Tablas con valores'!K11)))</f>
        <v>0</v>
      </c>
      <c r="L12" s="63"/>
      <c r="M12" s="63"/>
      <c r="N12" s="63"/>
      <c r="Q12" s="587"/>
      <c r="R12" s="588"/>
      <c r="S12" s="588"/>
      <c r="T12" s="589"/>
      <c r="U12" s="585"/>
      <c r="V12" s="586"/>
    </row>
    <row r="13" spans="1:22" ht="15.75" customHeight="1" x14ac:dyDescent="0.25">
      <c r="A13" s="34">
        <v>14414442</v>
      </c>
      <c r="B13" s="34">
        <v>17744713</v>
      </c>
      <c r="C13" s="34">
        <v>865711</v>
      </c>
      <c r="D13" s="34">
        <v>432855.5</v>
      </c>
      <c r="E13" s="34">
        <v>259713.3</v>
      </c>
      <c r="H13" s="590" t="s">
        <v>1522</v>
      </c>
      <c r="I13" s="591"/>
      <c r="J13" s="592"/>
      <c r="K13" s="62">
        <f>($C$34*'Apoyos Rectoría'!C72)</f>
        <v>0</v>
      </c>
      <c r="Q13" s="580" t="s">
        <v>420</v>
      </c>
      <c r="R13" s="581"/>
      <c r="S13" s="581"/>
      <c r="T13" s="581"/>
      <c r="U13" s="581"/>
      <c r="V13" s="582"/>
    </row>
    <row r="14" spans="1:22" ht="33.75" customHeight="1" x14ac:dyDescent="0.25">
      <c r="A14" s="33">
        <v>17744714</v>
      </c>
      <c r="B14" s="33">
        <v>21456759</v>
      </c>
      <c r="C14" s="33">
        <v>1047162</v>
      </c>
      <c r="D14" s="33">
        <v>523581</v>
      </c>
      <c r="E14" s="33">
        <v>314148.59999999998</v>
      </c>
      <c r="H14" s="537" t="s">
        <v>458</v>
      </c>
      <c r="I14" s="537"/>
      <c r="J14" s="537"/>
      <c r="K14" s="40">
        <f>IF(O3&lt;B5,C5,IF(AND(O3&gt;=A6,O3&lt;B6),C6,IF(AND(O3&gt;=A7,O3&lt;B7),C7,IF(AND(O3&gt;=A8,O3&lt;B8),C8,IF(AND(O3&gt;=A9,O3&lt;B9),C9,IF(AND(O3&gt;=A10,O3&lt;B10),C10,IF(AND(O3&gt;=A11,O3&lt;B11),C11,IF(AND(O3&gt;=A12,O3&lt;B12),C12,IF(AND(O3&gt;=A13,O3&lt;B13),C13,IF(AND(O3&gt;=A14,O3&lt;B14),C14,C15))))))))))</f>
        <v>162510</v>
      </c>
      <c r="Q14" s="565" t="s">
        <v>417</v>
      </c>
      <c r="R14" s="566"/>
      <c r="S14" s="566"/>
      <c r="T14" s="567"/>
      <c r="U14" s="571" t="b">
        <f>IF(AND('Apoyos Rectoría'!$D$32="INTERNACIONAL"),'Apoyos Rectoría'!$N$71,IF(AND('Apoyos Rectoría'!$E$66="SI",'Apoyos Rectoría'!$K$66="SI",'Apoyos Rectoría'!$D$32="NACIONAL"),'Apoyos Rectoría'!$N$71+'Apoyos Rectoría'!$O$70+'Apoyos Rectoría'!$O$70/2,IF(AND(OR('Apoyos Rectoría'!$E$66="NO",'Apoyos Rectoría'!$E$66=""),'Apoyos Rectoría'!$K$66="SI",'Apoyos Rectoría'!$D$32="NACIONAL"),'Apoyos Rectoría'!$N$71+'Apoyos Rectoría'!$O$70/2,IF(AND('Apoyos Rectoría'!$E$66="SI",OR('Apoyos Rectoría'!$K$66="NO",'Apoyos Rectoría'!$K$66=""),'Apoyos Rectoría'!$D$32="NACIONAL"),'Apoyos Rectoría'!$N$71+'Apoyos Rectoría'!$O$70,'Apoyos Rectoría'!$N$71))))</f>
        <v>0</v>
      </c>
      <c r="V14" s="572"/>
    </row>
    <row r="15" spans="1:22" ht="15" customHeight="1" thickBot="1" x14ac:dyDescent="0.3">
      <c r="A15" s="35">
        <v>21456760</v>
      </c>
      <c r="B15" s="35" t="s">
        <v>45</v>
      </c>
      <c r="C15" s="35">
        <v>1233192</v>
      </c>
      <c r="D15" s="35">
        <v>616596</v>
      </c>
      <c r="E15" s="35">
        <v>369957.6</v>
      </c>
      <c r="H15" s="558" t="s">
        <v>451</v>
      </c>
      <c r="I15" s="558"/>
      <c r="J15" s="558"/>
      <c r="K15" s="41">
        <f>IF(O3&lt;B12,C12,IF(AND(O3&gt;=A12,O3&lt;B12),C12,IF(AND(O3&gt;=A13,O3&lt;B13),C13,IF(AND(O3&gt;=A14,O3&lt;B14),C14,C15))))</f>
        <v>665941</v>
      </c>
      <c r="Q15" s="568"/>
      <c r="R15" s="569"/>
      <c r="S15" s="569"/>
      <c r="T15" s="570"/>
      <c r="U15" s="573"/>
      <c r="V15" s="574"/>
    </row>
    <row r="16" spans="1:22" x14ac:dyDescent="0.25">
      <c r="A16" s="26"/>
      <c r="B16" s="26"/>
      <c r="C16" s="26"/>
      <c r="D16" s="26"/>
      <c r="Q16" s="562" t="s">
        <v>443</v>
      </c>
      <c r="R16" s="563"/>
      <c r="S16" s="563"/>
      <c r="T16" s="563"/>
      <c r="U16" s="563"/>
      <c r="V16" s="564"/>
    </row>
    <row r="17" spans="1:22" ht="35.25" customHeight="1" thickBot="1" x14ac:dyDescent="0.3">
      <c r="A17" s="536" t="s">
        <v>1503</v>
      </c>
      <c r="B17" s="536"/>
      <c r="C17" s="536"/>
      <c r="D17" s="536"/>
      <c r="E17" s="536"/>
      <c r="H17" s="550" t="s">
        <v>456</v>
      </c>
      <c r="I17" s="550"/>
      <c r="J17" s="550"/>
      <c r="K17" s="41">
        <f>+IF(K3&lt;B5,C5,IF(AND(K3&gt;=A6,K3&lt;B6),C6,IF(AND(K3&gt;=A7,K3&lt;B7),C7,IF(AND(K3&gt;=A8,K3&lt;B8),C8,IF(AND(K3&gt;=A9,K3&lt;B9),C9,IF(AND(K3&gt;=A10,K3&lt;B10),C10,IF(AND(K3&gt;=A11,K3&lt;B11),C11,IF(AND(K3&gt;=A12,K3&lt;B12),C12,IF(AND(K3&gt;=A13,K3&lt;B13),C13,IF(AND(K3&gt;=A14,K3&lt;B14),C14,C15))))))))))</f>
        <v>162510</v>
      </c>
      <c r="Q17" s="565" t="s">
        <v>417</v>
      </c>
      <c r="R17" s="566"/>
      <c r="S17" s="566"/>
      <c r="T17" s="567"/>
      <c r="U17" s="571" t="b">
        <f>IF(AND('Apoyos Rectoría'!$D$32="INTERNACIONAL"),'Apoyos Rectoría'!$N$71,IF(AND('Apoyos Rectoría'!$E$66="SI",'Apoyos Rectoría'!$K$66="SI",'Apoyos Rectoría'!$D$32="NACIONAL"),'Apoyos Rectoría'!$N$71+'Apoyos Rectoría'!$O$70+'Apoyos Rectoría'!$O$70/2,IF(AND(OR('Apoyos Rectoría'!$E$66="NO",'Apoyos Rectoría'!$E$66=""),'Apoyos Rectoría'!$K$66="SI",'Apoyos Rectoría'!$D$32="NACIONAL"),'Apoyos Rectoría'!$N$71+'Apoyos Rectoría'!$O$70/2,IF(AND('Apoyos Rectoría'!$E$66="SI",OR('Apoyos Rectoría'!$K$66="NO",'Apoyos Rectoría'!$K$66=""),'Apoyos Rectoría'!$D$32="NACIONAL"),'Apoyos Rectoría'!$N$71+'Apoyos Rectoría'!$O$70,'Apoyos Rectoría'!$N$71))))</f>
        <v>0</v>
      </c>
      <c r="V17" s="572"/>
    </row>
    <row r="18" spans="1:22" ht="15.75" customHeight="1" thickBot="1" x14ac:dyDescent="0.3">
      <c r="A18" s="541" t="s">
        <v>459</v>
      </c>
      <c r="B18" s="541"/>
      <c r="C18" s="541" t="s">
        <v>41</v>
      </c>
      <c r="D18" s="541"/>
      <c r="E18" s="541"/>
      <c r="H18" s="550" t="s">
        <v>457</v>
      </c>
      <c r="I18" s="550"/>
      <c r="J18" s="550"/>
      <c r="K18" s="41">
        <f>IF(K3&lt;B12,C12,IF(AND(K3&gt;=A12,K3&lt;B12),C12,IF(AND(K3&gt;=A13,K3&lt;B13),C13,IF(AND(K3&gt;=A14,K3&lt;B14),C14,C15))))</f>
        <v>665941</v>
      </c>
      <c r="Q18" s="568"/>
      <c r="R18" s="569"/>
      <c r="S18" s="569"/>
      <c r="T18" s="570"/>
      <c r="U18" s="573"/>
      <c r="V18" s="574"/>
    </row>
    <row r="19" spans="1:22" ht="15.75" x14ac:dyDescent="0.25">
      <c r="A19" s="534"/>
      <c r="B19" s="534"/>
      <c r="C19" s="534" t="s">
        <v>1501</v>
      </c>
      <c r="D19" s="534"/>
      <c r="E19" s="534"/>
      <c r="H19" s="1" t="s">
        <v>468</v>
      </c>
      <c r="K19">
        <f>IF(K3&lt;B31,C31,IF(AND(K3&gt;=A32,K3&lt;B32),C32,IF(AND(K3&gt;=A33,K3&lt;B33),C33,C34)))</f>
        <v>200</v>
      </c>
      <c r="L19">
        <f>IF(K3&lt;B31,D31,IF(AND(K3&gt;=A32,K3&lt;B32),D32,IF(AND(K3&gt;=A33,K3&lt;B33),D33,D34)))</f>
        <v>265</v>
      </c>
      <c r="M19">
        <f>IF(K3&lt;B31,E31,IF(AND(K3&gt;=A32,K3&lt;B32),E32,IF(AND(K3&gt;=A33,K3&lt;B33),E33,E34)))</f>
        <v>380</v>
      </c>
      <c r="N19" s="18"/>
      <c r="Q19" s="565" t="s">
        <v>1517</v>
      </c>
      <c r="R19" s="566"/>
      <c r="S19" s="566"/>
      <c r="T19" s="567"/>
      <c r="U19" s="571">
        <f>$U$17*$U$21</f>
        <v>0</v>
      </c>
      <c r="V19" s="572"/>
    </row>
    <row r="20" spans="1:22" ht="63" customHeight="1" thickBot="1" x14ac:dyDescent="0.3">
      <c r="A20" s="543" t="s">
        <v>42</v>
      </c>
      <c r="B20" s="559" t="s">
        <v>43</v>
      </c>
      <c r="C20" s="28" t="s">
        <v>47</v>
      </c>
      <c r="D20" s="542" t="s">
        <v>51</v>
      </c>
      <c r="E20" s="543" t="s">
        <v>52</v>
      </c>
      <c r="H20" s="1" t="s">
        <v>469</v>
      </c>
      <c r="K20">
        <f>IF('Apoyos Rectoría'!K32="GRUPO_1",$K$19,IF('Apoyos Rectoría'!K32="GRUPO_2",$L$19,$M$19))</f>
        <v>380</v>
      </c>
      <c r="Q20" s="568"/>
      <c r="R20" s="569"/>
      <c r="S20" s="569"/>
      <c r="T20" s="570"/>
      <c r="U20" s="573"/>
      <c r="V20" s="574"/>
    </row>
    <row r="21" spans="1:22" ht="19.5" thickBot="1" x14ac:dyDescent="0.35">
      <c r="A21" s="543"/>
      <c r="B21" s="559"/>
      <c r="C21" s="30" t="s">
        <v>48</v>
      </c>
      <c r="D21" s="542"/>
      <c r="E21" s="543"/>
      <c r="H21" s="539" t="s">
        <v>404</v>
      </c>
      <c r="I21" s="539"/>
      <c r="J21" s="540"/>
      <c r="K21" s="17" t="s">
        <v>54</v>
      </c>
      <c r="L21" s="17" t="s">
        <v>55</v>
      </c>
      <c r="M21" s="17" t="s">
        <v>56</v>
      </c>
      <c r="Q21" s="560" t="s">
        <v>1518</v>
      </c>
      <c r="R21" s="593"/>
      <c r="S21" s="593"/>
      <c r="T21" s="561"/>
      <c r="U21" s="594">
        <f>'Apoyos Rectoría'!C72</f>
        <v>0</v>
      </c>
      <c r="V21" s="595"/>
    </row>
    <row r="22" spans="1:22" ht="15.75" x14ac:dyDescent="0.25">
      <c r="A22" s="543"/>
      <c r="B22" s="559"/>
      <c r="C22" s="30" t="s">
        <v>49</v>
      </c>
      <c r="D22" s="542"/>
      <c r="E22" s="543"/>
      <c r="H22" s="537" t="s">
        <v>64</v>
      </c>
      <c r="I22" s="537"/>
      <c r="J22" s="538"/>
      <c r="K22" s="16">
        <f>IF($K$3&lt;$B$24,$C$24,IF(AND($K$3&gt;=$A$25,$K$3&lt;$B$25),$C$25,IF(AND($K$3&gt;=$A$26,$K$3&lt;$B$26),$C$26,IF(AND($K$3&gt;=$A$27,$K$3&lt;$B$27),$C$27,IF(AND($K$3&gt;=$A$28,$K$3&lt;$B$28),$C$28,IF(AND($K$3&gt;=$A$29,$K$3&lt;$B$29),$C$29, $C$29))))))</f>
        <v>80</v>
      </c>
      <c r="L22" s="16">
        <f>IF($K$3&lt;$B$24,$D$24,IF(AND($K$3&gt;=$A$25,$K$3&lt;$B$25),$D$25,IF(AND($K$3&gt;=$A$26,$K$3&lt;$B$26),$D$26,IF(AND($K$3&gt;=$A$27,$K$3&lt;$B$27),$D$27,IF(AND($K$3&gt;=$A$28,$K$3&lt;$B$28),$D$28,IF(AND($K$3&gt;=$A$29,$K$3&lt;$B$29),$D$29,$D$29))))))</f>
        <v>100</v>
      </c>
      <c r="M22" s="16">
        <f>IF($K$3&lt;$B$24,$E$24,IF(AND($K$3&gt;=$A$25,$K$3&lt;$B$25),$E$25,IF(AND($K$3&gt;=$A$26,$K$3&lt;$B$26),$E$26,IF(AND($K$3&gt;=$A$27,$K$3&lt;$B$27),$E$27,IF(AND($K$3&gt;=$A$28,$K$3&lt;$B$28),$E$28,IF(AND($K$3&gt;=$A$29,$K$3&lt;$B$29),$E$29,$E$29))))))</f>
        <v>140</v>
      </c>
      <c r="Q22" s="565" t="s">
        <v>417</v>
      </c>
      <c r="R22" s="566"/>
      <c r="S22" s="566"/>
      <c r="T22" s="567"/>
      <c r="U22" s="571" t="b">
        <f>IF(('Apoyos Rectoría'!$D$32="INTERNACIONAL"),('Apoyos Rectoría'!$F$72*$O$64))</f>
        <v>0</v>
      </c>
      <c r="V22" s="572"/>
    </row>
    <row r="23" spans="1:22" ht="48" thickBot="1" x14ac:dyDescent="0.3">
      <c r="A23" s="543"/>
      <c r="B23" s="559"/>
      <c r="C23" s="29" t="s">
        <v>50</v>
      </c>
      <c r="D23" s="542"/>
      <c r="E23" s="543"/>
      <c r="K23" s="10"/>
      <c r="L23" s="2"/>
      <c r="M23" s="2"/>
      <c r="Q23" s="568"/>
      <c r="R23" s="569"/>
      <c r="S23" s="569"/>
      <c r="T23" s="570"/>
      <c r="U23" s="573"/>
      <c r="V23" s="574"/>
    </row>
    <row r="24" spans="1:22" ht="16.5" thickBot="1" x14ac:dyDescent="0.3">
      <c r="A24" s="32">
        <v>0</v>
      </c>
      <c r="B24" s="32">
        <v>1674542</v>
      </c>
      <c r="C24" s="32">
        <v>80</v>
      </c>
      <c r="D24" s="36">
        <v>100</v>
      </c>
      <c r="E24" s="36">
        <v>140</v>
      </c>
      <c r="K24" s="10"/>
      <c r="L24" s="2"/>
      <c r="M24" s="2"/>
    </row>
    <row r="25" spans="1:22" ht="16.5" thickBot="1" x14ac:dyDescent="0.3">
      <c r="A25" s="33">
        <f>+B24+1</f>
        <v>1674543</v>
      </c>
      <c r="B25" s="33">
        <v>2631382</v>
      </c>
      <c r="C25" s="33">
        <v>110</v>
      </c>
      <c r="D25" s="37">
        <v>150</v>
      </c>
      <c r="E25" s="37">
        <v>220</v>
      </c>
      <c r="H25" s="556" t="s">
        <v>408</v>
      </c>
      <c r="I25" s="557"/>
      <c r="J25" s="53">
        <f>IF('Apoyos Rectoría'!D91&lt;=100,$B$38,IF(AND('Apoyos Rectoría'!D91&gt;=101,'Apoyos Rectoría'!D91&lt;=210),$B$39,IF(AND('Apoyos Rectoría'!D91&gt;=211,'Apoyos Rectoría'!D91&lt;=300),$B$40,IF(AND('Apoyos Rectoría'!D91&gt;=301,'Apoyos Rectoría'!D91&lt;=500),$B$41,$B$42))))</f>
        <v>53000</v>
      </c>
      <c r="K25" s="10"/>
      <c r="L25" s="2"/>
      <c r="M25" s="2"/>
    </row>
    <row r="26" spans="1:22" ht="16.5" thickBot="1" x14ac:dyDescent="0.3">
      <c r="A26" s="34">
        <f t="shared" ref="A26:A34" si="0">+B25+1</f>
        <v>2631383</v>
      </c>
      <c r="B26" s="34">
        <v>3513828</v>
      </c>
      <c r="C26" s="34">
        <v>140</v>
      </c>
      <c r="D26" s="36">
        <v>200</v>
      </c>
      <c r="E26" s="36">
        <v>300</v>
      </c>
      <c r="H26" s="560" t="s">
        <v>1514</v>
      </c>
      <c r="I26" s="561"/>
      <c r="J26" s="52">
        <f>IF(OR('Apoyos Rectoría'!$M$34="MEDELLIN (Rionegro)"),$B$47,IF('Apoyos Rectoría'!$M$34="BUCARAMANGA",$B$48,IF('Apoyos Rectoría'!$M$34="BARRANQUILLA",$B$49,IF('Apoyos Rectoría'!$M$34="PASTO",$B$50,0))))</f>
        <v>0</v>
      </c>
      <c r="L26" s="39"/>
      <c r="M26" s="39"/>
      <c r="N26" s="39"/>
    </row>
    <row r="27" spans="1:22" ht="15.75" x14ac:dyDescent="0.25">
      <c r="A27" s="33">
        <f t="shared" si="0"/>
        <v>3513829</v>
      </c>
      <c r="B27" s="33">
        <v>4456815</v>
      </c>
      <c r="C27" s="33">
        <v>150</v>
      </c>
      <c r="D27" s="37">
        <v>210</v>
      </c>
      <c r="E27" s="37">
        <v>320</v>
      </c>
    </row>
    <row r="28" spans="1:22" ht="15.75" x14ac:dyDescent="0.25">
      <c r="A28" s="34">
        <f t="shared" si="0"/>
        <v>4456816</v>
      </c>
      <c r="B28" s="34">
        <v>5382527</v>
      </c>
      <c r="C28" s="34">
        <v>160</v>
      </c>
      <c r="D28" s="36">
        <v>240</v>
      </c>
      <c r="E28" s="36">
        <v>350</v>
      </c>
    </row>
    <row r="29" spans="1:22" ht="15.75" x14ac:dyDescent="0.25">
      <c r="A29" s="33">
        <f t="shared" si="0"/>
        <v>5382528</v>
      </c>
      <c r="B29" s="33">
        <v>8117664</v>
      </c>
      <c r="C29" s="33">
        <v>170</v>
      </c>
      <c r="D29" s="37">
        <v>250</v>
      </c>
      <c r="E29" s="37">
        <v>360</v>
      </c>
    </row>
    <row r="30" spans="1:22" ht="15.75" x14ac:dyDescent="0.25">
      <c r="A30" s="34">
        <f t="shared" si="0"/>
        <v>8117665</v>
      </c>
      <c r="B30" s="34">
        <v>11345698</v>
      </c>
      <c r="C30" s="34">
        <v>180</v>
      </c>
      <c r="D30" s="36">
        <v>260</v>
      </c>
      <c r="E30" s="36">
        <v>370</v>
      </c>
    </row>
    <row r="31" spans="1:22" ht="15.75" x14ac:dyDescent="0.25">
      <c r="A31" s="33">
        <f t="shared" si="0"/>
        <v>11345699</v>
      </c>
      <c r="B31" s="33">
        <v>13471440</v>
      </c>
      <c r="C31" s="33">
        <v>200</v>
      </c>
      <c r="D31" s="37">
        <v>265</v>
      </c>
      <c r="E31" s="37">
        <v>380</v>
      </c>
    </row>
    <row r="32" spans="1:22" ht="15.75" x14ac:dyDescent="0.25">
      <c r="A32" s="34">
        <f t="shared" si="0"/>
        <v>13471441</v>
      </c>
      <c r="B32" s="34">
        <v>16583843</v>
      </c>
      <c r="C32" s="34">
        <v>270</v>
      </c>
      <c r="D32" s="36">
        <v>315</v>
      </c>
      <c r="E32" s="36">
        <v>445</v>
      </c>
    </row>
    <row r="33" spans="1:15" ht="15.75" x14ac:dyDescent="0.25">
      <c r="A33" s="33">
        <f t="shared" si="0"/>
        <v>16583844</v>
      </c>
      <c r="B33" s="33">
        <v>20053045</v>
      </c>
      <c r="C33" s="33">
        <v>350</v>
      </c>
      <c r="D33" s="37">
        <v>390</v>
      </c>
      <c r="E33" s="37">
        <v>510</v>
      </c>
    </row>
    <row r="34" spans="1:15" ht="15.75" x14ac:dyDescent="0.25">
      <c r="A34" s="35">
        <f t="shared" si="0"/>
        <v>20053046</v>
      </c>
      <c r="B34" s="35" t="s">
        <v>45</v>
      </c>
      <c r="C34" s="35">
        <v>440</v>
      </c>
      <c r="D34" s="38">
        <v>500</v>
      </c>
      <c r="E34" s="38">
        <v>640</v>
      </c>
    </row>
    <row r="35" spans="1:15" x14ac:dyDescent="0.25">
      <c r="A35" s="27"/>
      <c r="B35" s="27"/>
      <c r="C35" s="27"/>
    </row>
    <row r="36" spans="1:15" ht="15.75" thickBot="1" x14ac:dyDescent="0.3"/>
    <row r="37" spans="1:15" ht="45.75" customHeight="1" thickBot="1" x14ac:dyDescent="0.3">
      <c r="A37" s="20" t="s">
        <v>461</v>
      </c>
      <c r="B37" s="20" t="s">
        <v>44</v>
      </c>
    </row>
    <row r="38" spans="1:15" ht="16.5" thickBot="1" x14ac:dyDescent="0.3">
      <c r="A38" s="21" t="s">
        <v>462</v>
      </c>
      <c r="B38" s="22">
        <v>53000</v>
      </c>
    </row>
    <row r="39" spans="1:15" ht="32.25" thickBot="1" x14ac:dyDescent="0.3">
      <c r="A39" s="23" t="s">
        <v>463</v>
      </c>
      <c r="B39" s="24">
        <v>95000</v>
      </c>
    </row>
    <row r="40" spans="1:15" ht="32.25" thickBot="1" x14ac:dyDescent="0.3">
      <c r="A40" s="21" t="s">
        <v>464</v>
      </c>
      <c r="B40" s="22">
        <v>137000</v>
      </c>
    </row>
    <row r="41" spans="1:15" ht="16.5" thickBot="1" x14ac:dyDescent="0.3">
      <c r="A41" s="23" t="s">
        <v>466</v>
      </c>
      <c r="B41" s="24">
        <v>179000</v>
      </c>
    </row>
    <row r="42" spans="1:15" ht="16.5" thickBot="1" x14ac:dyDescent="0.3">
      <c r="A42" s="21" t="s">
        <v>465</v>
      </c>
      <c r="B42" s="22">
        <v>221000</v>
      </c>
      <c r="J42" s="555"/>
      <c r="K42" s="555"/>
      <c r="L42" s="555"/>
      <c r="M42" s="555"/>
      <c r="N42" s="555"/>
      <c r="O42" s="555"/>
    </row>
    <row r="43" spans="1:15" x14ac:dyDescent="0.25">
      <c r="J43" s="9"/>
    </row>
    <row r="44" spans="1:15" ht="15.75" thickBot="1" x14ac:dyDescent="0.3">
      <c r="J44" s="553"/>
      <c r="K44" s="553"/>
      <c r="L44" s="553"/>
      <c r="M44" s="553"/>
      <c r="N44" s="553"/>
    </row>
    <row r="45" spans="1:15" ht="16.5" thickBot="1" x14ac:dyDescent="0.3">
      <c r="A45" s="554" t="s">
        <v>1512</v>
      </c>
      <c r="B45" s="554"/>
    </row>
    <row r="46" spans="1:15" ht="16.5" thickBot="1" x14ac:dyDescent="0.3">
      <c r="A46" s="42" t="s">
        <v>7</v>
      </c>
      <c r="B46" s="42" t="s">
        <v>44</v>
      </c>
    </row>
    <row r="47" spans="1:15" ht="48" thickBot="1" x14ac:dyDescent="0.3">
      <c r="A47" s="23" t="s">
        <v>314</v>
      </c>
      <c r="B47" s="24">
        <v>95000</v>
      </c>
    </row>
    <row r="48" spans="1:15" ht="37.5" customHeight="1" thickBot="1" x14ac:dyDescent="0.3">
      <c r="A48" s="21" t="s">
        <v>315</v>
      </c>
      <c r="B48" s="22">
        <v>37000</v>
      </c>
    </row>
    <row r="49" spans="1:2" ht="16.5" thickBot="1" x14ac:dyDescent="0.3">
      <c r="A49" s="23" t="s">
        <v>316</v>
      </c>
      <c r="B49" s="24">
        <v>37000</v>
      </c>
    </row>
    <row r="50" spans="1:2" ht="16.5" thickBot="1" x14ac:dyDescent="0.3">
      <c r="A50" s="21" t="s">
        <v>317</v>
      </c>
      <c r="B50" s="22">
        <v>53000</v>
      </c>
    </row>
    <row r="51" spans="1:2" ht="51" customHeight="1" thickBot="1" x14ac:dyDescent="0.3">
      <c r="A51" s="23" t="s">
        <v>425</v>
      </c>
      <c r="B51" s="24">
        <v>37000</v>
      </c>
    </row>
  </sheetData>
  <sheetProtection algorithmName="SHA-512" hashValue="O3jsppP3qG2h4Lqm1Xp7clQakk5AZmBQ5/r4glEa75ja63wJk1jo2btiYVXG3Mrvlu0WmfJsPeWjmKH5gtwwEg==" saltValue="UpHTC4CmfDEzDojn3K3Y+Q==" spinCount="100000" sheet="1" selectLockedCells="1"/>
  <protectedRanges>
    <protectedRange sqref="U4 U12" name="Rango21"/>
  </protectedRanges>
  <mergeCells count="48">
    <mergeCell ref="Q19:T20"/>
    <mergeCell ref="U19:V20"/>
    <mergeCell ref="Q21:T21"/>
    <mergeCell ref="U21:V21"/>
    <mergeCell ref="Q22:T23"/>
    <mergeCell ref="U22:V23"/>
    <mergeCell ref="Q16:V16"/>
    <mergeCell ref="Q17:T18"/>
    <mergeCell ref="U17:V18"/>
    <mergeCell ref="H10:J10"/>
    <mergeCell ref="H11:J11"/>
    <mergeCell ref="Q10:V10"/>
    <mergeCell ref="U14:V15"/>
    <mergeCell ref="Q14:T15"/>
    <mergeCell ref="Q13:V13"/>
    <mergeCell ref="U11:V12"/>
    <mergeCell ref="Q11:T12"/>
    <mergeCell ref="H17:J17"/>
    <mergeCell ref="H18:J18"/>
    <mergeCell ref="H14:J14"/>
    <mergeCell ref="H13:J13"/>
    <mergeCell ref="J44:N44"/>
    <mergeCell ref="A45:B45"/>
    <mergeCell ref="J42:O42"/>
    <mergeCell ref="H25:I25"/>
    <mergeCell ref="H15:J15"/>
    <mergeCell ref="C18:E18"/>
    <mergeCell ref="C19:E19"/>
    <mergeCell ref="A17:E17"/>
    <mergeCell ref="A20:A23"/>
    <mergeCell ref="B20:B23"/>
    <mergeCell ref="H26:I26"/>
    <mergeCell ref="C2:C3"/>
    <mergeCell ref="A1:E1"/>
    <mergeCell ref="A2:B3"/>
    <mergeCell ref="H22:J22"/>
    <mergeCell ref="H21:J21"/>
    <mergeCell ref="A18:B19"/>
    <mergeCell ref="D20:D23"/>
    <mergeCell ref="E20:E23"/>
    <mergeCell ref="D2:D3"/>
    <mergeCell ref="E2:E3"/>
    <mergeCell ref="H8:J8"/>
    <mergeCell ref="H3:J3"/>
    <mergeCell ref="H4:J4"/>
    <mergeCell ref="H5:J5"/>
    <mergeCell ref="H6:J6"/>
    <mergeCell ref="H7:J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W129"/>
  <sheetViews>
    <sheetView workbookViewId="0">
      <selection activeCell="C29" sqref="C29"/>
    </sheetView>
  </sheetViews>
  <sheetFormatPr baseColWidth="10" defaultRowHeight="15" x14ac:dyDescent="0.25"/>
  <cols>
    <col min="1" max="1" width="4" customWidth="1"/>
    <col min="2" max="2" width="9.7109375" bestFit="1" customWidth="1"/>
    <col min="3" max="3" width="33.85546875" customWidth="1"/>
    <col min="4" max="4" width="49.42578125" bestFit="1" customWidth="1"/>
    <col min="5" max="5" width="16.42578125" bestFit="1" customWidth="1"/>
    <col min="6" max="6" width="13.42578125" bestFit="1" customWidth="1"/>
    <col min="7" max="7" width="16.42578125" bestFit="1" customWidth="1"/>
    <col min="9" max="9" width="16.7109375" bestFit="1" customWidth="1"/>
    <col min="10" max="10" width="15.42578125" bestFit="1" customWidth="1"/>
    <col min="11" max="11" width="21.42578125" customWidth="1"/>
    <col min="12" max="12" width="15.7109375" bestFit="1" customWidth="1"/>
    <col min="13" max="13" width="29.42578125" bestFit="1" customWidth="1"/>
    <col min="14" max="14" width="22" bestFit="1" customWidth="1"/>
    <col min="15" max="15" width="22.28515625" bestFit="1" customWidth="1"/>
    <col min="16" max="16" width="21" bestFit="1" customWidth="1"/>
    <col min="17" max="17" width="14.140625" bestFit="1" customWidth="1"/>
    <col min="18" max="18" width="22.28515625" bestFit="1" customWidth="1"/>
    <col min="19" max="19" width="12.28515625" bestFit="1" customWidth="1"/>
    <col min="20" max="20" width="13.42578125" bestFit="1" customWidth="1"/>
    <col min="21" max="21" width="9.85546875" bestFit="1" customWidth="1"/>
    <col min="22" max="22" width="17.140625" bestFit="1" customWidth="1"/>
    <col min="23" max="23" width="16.7109375" bestFit="1" customWidth="1"/>
    <col min="24" max="24" width="10.28515625" bestFit="1" customWidth="1"/>
    <col min="25" max="25" width="17.85546875" bestFit="1" customWidth="1"/>
    <col min="26" max="26" width="15.85546875" bestFit="1" customWidth="1"/>
    <col min="27" max="27" width="18.42578125" bestFit="1" customWidth="1"/>
    <col min="28" max="28" width="14.28515625" bestFit="1" customWidth="1"/>
    <col min="29" max="29" width="18.42578125" bestFit="1" customWidth="1"/>
    <col min="30" max="30" width="18.85546875" bestFit="1" customWidth="1"/>
    <col min="31" max="31" width="22.28515625" bestFit="1" customWidth="1"/>
    <col min="32" max="32" width="13.42578125" bestFit="1" customWidth="1"/>
    <col min="33" max="33" width="16.42578125" bestFit="1" customWidth="1"/>
    <col min="35" max="35" width="14.28515625" bestFit="1" customWidth="1"/>
    <col min="36" max="36" width="21.28515625" bestFit="1" customWidth="1"/>
    <col min="37" max="37" width="16.85546875" bestFit="1" customWidth="1"/>
    <col min="38" max="38" width="14.140625" bestFit="1" customWidth="1"/>
    <col min="39" max="39" width="17.140625" bestFit="1" customWidth="1"/>
    <col min="40" max="40" width="14.42578125" bestFit="1" customWidth="1"/>
    <col min="41" max="41" width="10.28515625" bestFit="1" customWidth="1"/>
    <col min="42" max="42" width="15.28515625" bestFit="1" customWidth="1"/>
    <col min="43" max="43" width="9.85546875" bestFit="1" customWidth="1"/>
    <col min="44" max="44" width="17.42578125" bestFit="1" customWidth="1"/>
    <col min="45" max="45" width="14.85546875" bestFit="1" customWidth="1"/>
    <col min="46" max="46" width="14.28515625" bestFit="1" customWidth="1"/>
    <col min="47" max="47" width="16.42578125" bestFit="1" customWidth="1"/>
    <col min="48" max="48" width="8.28515625" bestFit="1" customWidth="1"/>
    <col min="49" max="49" width="12.42578125" bestFit="1" customWidth="1"/>
  </cols>
  <sheetData>
    <row r="1" spans="2:49" ht="10.5" customHeight="1" x14ac:dyDescent="0.25"/>
    <row r="2" spans="2:49" x14ac:dyDescent="0.25">
      <c r="D2" s="43" t="s">
        <v>1509</v>
      </c>
      <c r="E2" s="51"/>
      <c r="F2" s="51"/>
      <c r="H2" s="43" t="s">
        <v>1506</v>
      </c>
    </row>
    <row r="3" spans="2:49" ht="15.75" thickBot="1" x14ac:dyDescent="0.3">
      <c r="B3" t="s">
        <v>26</v>
      </c>
      <c r="D3" t="s">
        <v>1510</v>
      </c>
      <c r="G3" t="s">
        <v>400</v>
      </c>
      <c r="H3" t="s">
        <v>1505</v>
      </c>
      <c r="I3" t="s">
        <v>18</v>
      </c>
      <c r="J3" t="s">
        <v>6</v>
      </c>
      <c r="K3" t="s">
        <v>6</v>
      </c>
      <c r="L3" t="s">
        <v>58</v>
      </c>
      <c r="M3" t="s">
        <v>59</v>
      </c>
      <c r="N3" t="s">
        <v>60</v>
      </c>
      <c r="O3" t="s">
        <v>57</v>
      </c>
      <c r="Q3" s="46" t="s">
        <v>209</v>
      </c>
      <c r="R3" s="46" t="s">
        <v>210</v>
      </c>
      <c r="S3" s="46" t="s">
        <v>211</v>
      </c>
      <c r="T3" s="46" t="s">
        <v>212</v>
      </c>
      <c r="U3" s="46" t="s">
        <v>409</v>
      </c>
      <c r="V3" s="46" t="s">
        <v>213</v>
      </c>
      <c r="W3" s="46" t="s">
        <v>214</v>
      </c>
      <c r="X3" s="46" t="s">
        <v>215</v>
      </c>
      <c r="Y3" s="46" t="s">
        <v>216</v>
      </c>
      <c r="Z3" s="46" t="s">
        <v>217</v>
      </c>
      <c r="AA3" s="46" t="s">
        <v>218</v>
      </c>
      <c r="AB3" s="46" t="s">
        <v>219</v>
      </c>
      <c r="AC3" s="46" t="s">
        <v>220</v>
      </c>
      <c r="AD3" s="46" t="s">
        <v>221</v>
      </c>
      <c r="AE3" s="46" t="s">
        <v>222</v>
      </c>
      <c r="AF3" s="46" t="s">
        <v>223</v>
      </c>
      <c r="AG3" s="46" t="s">
        <v>224</v>
      </c>
      <c r="AH3" s="46" t="s">
        <v>225</v>
      </c>
      <c r="AI3" s="46" t="s">
        <v>226</v>
      </c>
      <c r="AJ3" s="46" t="s">
        <v>227</v>
      </c>
      <c r="AK3" s="46" t="s">
        <v>228</v>
      </c>
      <c r="AL3" s="46" t="s">
        <v>470</v>
      </c>
      <c r="AM3" s="46" t="s">
        <v>229</v>
      </c>
      <c r="AN3" s="46" t="s">
        <v>230</v>
      </c>
      <c r="AO3" s="46" t="s">
        <v>231</v>
      </c>
      <c r="AP3" s="46" t="s">
        <v>232</v>
      </c>
      <c r="AQ3" s="46" t="s">
        <v>471</v>
      </c>
      <c r="AR3" s="46" t="s">
        <v>233</v>
      </c>
      <c r="AS3" s="46" t="s">
        <v>234</v>
      </c>
      <c r="AT3" s="46" t="s">
        <v>235</v>
      </c>
      <c r="AU3" s="46" t="s">
        <v>472</v>
      </c>
      <c r="AV3" s="46" t="s">
        <v>236</v>
      </c>
      <c r="AW3" s="46" t="s">
        <v>237</v>
      </c>
    </row>
    <row r="4" spans="2:49" ht="45.75" x14ac:dyDescent="0.25">
      <c r="B4" s="5" t="s">
        <v>27</v>
      </c>
      <c r="C4" s="45" t="s">
        <v>39</v>
      </c>
      <c r="D4" s="45" t="s">
        <v>29</v>
      </c>
      <c r="E4" s="5" t="s">
        <v>1512</v>
      </c>
      <c r="F4" s="5" t="s">
        <v>355</v>
      </c>
      <c r="G4" s="5" t="s">
        <v>381</v>
      </c>
      <c r="H4" s="5" t="s">
        <v>18</v>
      </c>
      <c r="I4" s="5" t="s">
        <v>57</v>
      </c>
      <c r="J4" s="5" t="s">
        <v>58</v>
      </c>
      <c r="K4" s="45" t="s">
        <v>208</v>
      </c>
      <c r="L4" t="s">
        <v>710</v>
      </c>
      <c r="M4" s="4" t="s">
        <v>69</v>
      </c>
      <c r="N4" s="4" t="s">
        <v>71</v>
      </c>
      <c r="O4" s="8" t="s">
        <v>209</v>
      </c>
      <c r="P4" s="11" t="s">
        <v>323</v>
      </c>
      <c r="Q4" s="47" t="s">
        <v>473</v>
      </c>
      <c r="R4" s="47" t="s">
        <v>474</v>
      </c>
      <c r="S4" s="47" t="s">
        <v>211</v>
      </c>
      <c r="T4" s="47" t="s">
        <v>475</v>
      </c>
      <c r="U4" s="47" t="s">
        <v>476</v>
      </c>
      <c r="V4" s="47" t="s">
        <v>477</v>
      </c>
      <c r="W4" s="47" t="s">
        <v>478</v>
      </c>
      <c r="X4" s="47" t="s">
        <v>479</v>
      </c>
      <c r="Y4" s="47" t="s">
        <v>480</v>
      </c>
      <c r="Z4" s="47" t="s">
        <v>481</v>
      </c>
      <c r="AA4" s="47" t="s">
        <v>482</v>
      </c>
      <c r="AB4" s="47" t="s">
        <v>483</v>
      </c>
      <c r="AC4" s="47" t="s">
        <v>484</v>
      </c>
      <c r="AD4" s="47" t="s">
        <v>485</v>
      </c>
      <c r="AE4" s="47" t="s">
        <v>486</v>
      </c>
      <c r="AF4" s="47" t="s">
        <v>487</v>
      </c>
      <c r="AG4" s="47" t="s">
        <v>488</v>
      </c>
      <c r="AH4" s="47" t="s">
        <v>489</v>
      </c>
      <c r="AI4" s="47" t="s">
        <v>490</v>
      </c>
      <c r="AJ4" s="47" t="s">
        <v>491</v>
      </c>
      <c r="AK4" s="47" t="s">
        <v>492</v>
      </c>
      <c r="AL4" s="47" t="s">
        <v>493</v>
      </c>
      <c r="AM4" s="47" t="s">
        <v>494</v>
      </c>
      <c r="AN4" s="47" t="s">
        <v>495</v>
      </c>
      <c r="AO4" s="47" t="s">
        <v>496</v>
      </c>
      <c r="AP4" s="47" t="s">
        <v>497</v>
      </c>
      <c r="AQ4" s="47" t="s">
        <v>471</v>
      </c>
      <c r="AR4" s="47" t="s">
        <v>498</v>
      </c>
      <c r="AS4" s="47" t="s">
        <v>499</v>
      </c>
      <c r="AT4" s="47" t="s">
        <v>500</v>
      </c>
      <c r="AU4" s="47" t="s">
        <v>501</v>
      </c>
      <c r="AV4" s="47" t="s">
        <v>502</v>
      </c>
      <c r="AW4" s="47" t="s">
        <v>503</v>
      </c>
    </row>
    <row r="5" spans="2:49" ht="45.75" x14ac:dyDescent="0.25">
      <c r="C5" s="45" t="s">
        <v>40</v>
      </c>
      <c r="D5" s="45" t="s">
        <v>30</v>
      </c>
      <c r="E5" s="5" t="s">
        <v>1513</v>
      </c>
      <c r="F5" s="15" t="s">
        <v>357</v>
      </c>
      <c r="G5" s="5" t="s">
        <v>382</v>
      </c>
      <c r="H5" s="5" t="s">
        <v>6</v>
      </c>
      <c r="J5" s="5" t="s">
        <v>59</v>
      </c>
      <c r="K5" s="45" t="s">
        <v>207</v>
      </c>
      <c r="L5" s="5" t="s">
        <v>76</v>
      </c>
      <c r="M5" s="4" t="s">
        <v>70</v>
      </c>
      <c r="N5" s="4" t="s">
        <v>73</v>
      </c>
      <c r="O5" s="8" t="s">
        <v>210</v>
      </c>
      <c r="P5" s="11" t="s">
        <v>324</v>
      </c>
      <c r="Q5" s="48" t="s">
        <v>504</v>
      </c>
      <c r="R5" s="48" t="s">
        <v>1520</v>
      </c>
      <c r="S5" s="48" t="s">
        <v>505</v>
      </c>
      <c r="T5" s="48" t="s">
        <v>506</v>
      </c>
      <c r="U5" s="48"/>
      <c r="V5" s="48" t="s">
        <v>507</v>
      </c>
      <c r="W5" s="48" t="s">
        <v>508</v>
      </c>
      <c r="X5" s="48" t="s">
        <v>509</v>
      </c>
      <c r="Y5" s="48" t="s">
        <v>510</v>
      </c>
      <c r="Z5" s="48" t="s">
        <v>511</v>
      </c>
      <c r="AA5" s="48" t="s">
        <v>512</v>
      </c>
      <c r="AB5" s="48" t="s">
        <v>513</v>
      </c>
      <c r="AC5" s="48" t="s">
        <v>514</v>
      </c>
      <c r="AD5" s="48" t="s">
        <v>515</v>
      </c>
      <c r="AE5" s="48" t="s">
        <v>516</v>
      </c>
      <c r="AF5" s="48" t="s">
        <v>517</v>
      </c>
      <c r="AG5" s="48" t="s">
        <v>518</v>
      </c>
      <c r="AH5" s="48" t="s">
        <v>519</v>
      </c>
      <c r="AI5" s="48" t="s">
        <v>510</v>
      </c>
      <c r="AJ5" s="48" t="s">
        <v>520</v>
      </c>
      <c r="AK5" s="48" t="s">
        <v>521</v>
      </c>
      <c r="AL5" s="48" t="s">
        <v>522</v>
      </c>
      <c r="AM5" s="48" t="s">
        <v>516</v>
      </c>
      <c r="AN5" s="48" t="s">
        <v>523</v>
      </c>
      <c r="AO5" s="48" t="s">
        <v>524</v>
      </c>
      <c r="AP5" s="48" t="s">
        <v>525</v>
      </c>
      <c r="AQ5" s="48" t="s">
        <v>526</v>
      </c>
      <c r="AR5" s="48" t="s">
        <v>527</v>
      </c>
      <c r="AS5" s="48" t="s">
        <v>524</v>
      </c>
      <c r="AT5" s="48" t="s">
        <v>528</v>
      </c>
      <c r="AU5" s="48" t="s">
        <v>529</v>
      </c>
      <c r="AV5" s="48" t="s">
        <v>530</v>
      </c>
      <c r="AW5" s="48" t="s">
        <v>531</v>
      </c>
    </row>
    <row r="6" spans="2:49" ht="45.75" x14ac:dyDescent="0.25">
      <c r="C6" s="45" t="s">
        <v>37</v>
      </c>
      <c r="D6" s="45" t="s">
        <v>31</v>
      </c>
      <c r="F6" s="5" t="s">
        <v>356</v>
      </c>
      <c r="G6" s="5" t="s">
        <v>369</v>
      </c>
      <c r="J6" s="5" t="s">
        <v>60</v>
      </c>
      <c r="K6" s="45" t="s">
        <v>91</v>
      </c>
      <c r="L6" s="5" t="s">
        <v>77</v>
      </c>
      <c r="M6" s="4" t="s">
        <v>72</v>
      </c>
      <c r="N6" s="6" t="s">
        <v>157</v>
      </c>
      <c r="O6" s="8" t="s">
        <v>211</v>
      </c>
      <c r="P6" s="12" t="s">
        <v>1508</v>
      </c>
      <c r="Q6" s="47" t="s">
        <v>532</v>
      </c>
      <c r="R6" s="47" t="s">
        <v>533</v>
      </c>
      <c r="S6" s="47" t="s">
        <v>534</v>
      </c>
      <c r="T6" s="47" t="s">
        <v>535</v>
      </c>
      <c r="U6" s="47"/>
      <c r="V6" s="47" t="s">
        <v>536</v>
      </c>
      <c r="W6" s="47" t="s">
        <v>537</v>
      </c>
      <c r="X6" s="47" t="s">
        <v>538</v>
      </c>
      <c r="Y6" s="47" t="s">
        <v>539</v>
      </c>
      <c r="Z6" s="47" t="s">
        <v>540</v>
      </c>
      <c r="AA6" s="47" t="s">
        <v>104</v>
      </c>
      <c r="AB6" s="47" t="s">
        <v>541</v>
      </c>
      <c r="AC6" s="47" t="s">
        <v>542</v>
      </c>
      <c r="AD6" s="47" t="s">
        <v>524</v>
      </c>
      <c r="AE6" s="47" t="s">
        <v>543</v>
      </c>
      <c r="AF6" s="47" t="s">
        <v>544</v>
      </c>
      <c r="AG6" s="47" t="s">
        <v>545</v>
      </c>
      <c r="AH6" s="47" t="s">
        <v>546</v>
      </c>
      <c r="AI6" s="47" t="s">
        <v>547</v>
      </c>
      <c r="AJ6" s="47" t="s">
        <v>548</v>
      </c>
      <c r="AK6" s="47" t="s">
        <v>549</v>
      </c>
      <c r="AL6" s="47" t="s">
        <v>550</v>
      </c>
      <c r="AM6" s="47" t="s">
        <v>551</v>
      </c>
      <c r="AN6" s="47" t="s">
        <v>552</v>
      </c>
      <c r="AO6" s="47" t="s">
        <v>553</v>
      </c>
      <c r="AP6" s="47" t="s">
        <v>554</v>
      </c>
      <c r="AQ6" s="47"/>
      <c r="AR6" s="47" t="s">
        <v>510</v>
      </c>
      <c r="AS6" s="47" t="s">
        <v>555</v>
      </c>
      <c r="AT6" s="47" t="s">
        <v>556</v>
      </c>
      <c r="AU6" s="47" t="s">
        <v>557</v>
      </c>
      <c r="AV6" s="47" t="s">
        <v>558</v>
      </c>
      <c r="AW6" s="47" t="s">
        <v>559</v>
      </c>
    </row>
    <row r="7" spans="2:49" ht="23.25" x14ac:dyDescent="0.25">
      <c r="C7" s="45" t="s">
        <v>38</v>
      </c>
      <c r="D7" s="45" t="s">
        <v>32</v>
      </c>
      <c r="F7" s="45"/>
      <c r="G7" s="5" t="s">
        <v>368</v>
      </c>
      <c r="L7" s="5" t="s">
        <v>78</v>
      </c>
      <c r="M7" s="4" t="s">
        <v>74</v>
      </c>
      <c r="N7" s="6" t="s">
        <v>158</v>
      </c>
      <c r="O7" s="8" t="s">
        <v>212</v>
      </c>
      <c r="P7" s="12" t="s">
        <v>325</v>
      </c>
      <c r="Q7" s="48" t="s">
        <v>560</v>
      </c>
      <c r="R7" s="48" t="s">
        <v>561</v>
      </c>
      <c r="S7" s="48" t="s">
        <v>562</v>
      </c>
      <c r="T7" s="48" t="s">
        <v>563</v>
      </c>
      <c r="U7" s="48"/>
      <c r="V7" s="48" t="s">
        <v>564</v>
      </c>
      <c r="W7" s="48" t="s">
        <v>565</v>
      </c>
      <c r="X7" s="48" t="s">
        <v>566</v>
      </c>
      <c r="Y7" s="48" t="s">
        <v>567</v>
      </c>
      <c r="Z7" s="48" t="s">
        <v>568</v>
      </c>
      <c r="AA7" s="48" t="s">
        <v>554</v>
      </c>
      <c r="AB7" s="48" t="s">
        <v>569</v>
      </c>
      <c r="AC7" s="48" t="s">
        <v>570</v>
      </c>
      <c r="AD7" s="48" t="s">
        <v>571</v>
      </c>
      <c r="AE7" s="48" t="s">
        <v>572</v>
      </c>
      <c r="AF7" s="48" t="s">
        <v>573</v>
      </c>
      <c r="AG7" s="48" t="s">
        <v>574</v>
      </c>
      <c r="AH7" s="48" t="s">
        <v>575</v>
      </c>
      <c r="AI7" s="48" t="s">
        <v>576</v>
      </c>
      <c r="AJ7" s="48" t="s">
        <v>577</v>
      </c>
      <c r="AK7" s="48" t="s">
        <v>578</v>
      </c>
      <c r="AL7" s="48" t="s">
        <v>579</v>
      </c>
      <c r="AM7" s="48" t="s">
        <v>580</v>
      </c>
      <c r="AN7" s="48" t="s">
        <v>581</v>
      </c>
      <c r="AO7" s="48" t="s">
        <v>582</v>
      </c>
      <c r="AP7" s="48" t="s">
        <v>583</v>
      </c>
      <c r="AQ7" s="48"/>
      <c r="AR7" s="48" t="s">
        <v>584</v>
      </c>
      <c r="AS7" s="48" t="s">
        <v>585</v>
      </c>
      <c r="AT7" s="48" t="s">
        <v>586</v>
      </c>
      <c r="AU7" s="48" t="s">
        <v>587</v>
      </c>
      <c r="AV7" s="48" t="s">
        <v>588</v>
      </c>
      <c r="AW7" s="48" t="s">
        <v>589</v>
      </c>
    </row>
    <row r="8" spans="2:49" ht="34.5" x14ac:dyDescent="0.25">
      <c r="C8" s="45" t="s">
        <v>27</v>
      </c>
      <c r="D8" s="45" t="s">
        <v>33</v>
      </c>
      <c r="F8" s="45"/>
      <c r="G8" s="45" t="s">
        <v>440</v>
      </c>
      <c r="L8" s="5" t="s">
        <v>79</v>
      </c>
      <c r="M8" s="4" t="s">
        <v>75</v>
      </c>
      <c r="N8" s="6" t="s">
        <v>159</v>
      </c>
      <c r="O8" s="8" t="s">
        <v>213</v>
      </c>
      <c r="P8" s="12" t="s">
        <v>326</v>
      </c>
      <c r="Q8" s="47" t="s">
        <v>590</v>
      </c>
      <c r="R8" s="47" t="s">
        <v>591</v>
      </c>
      <c r="S8" s="47" t="s">
        <v>592</v>
      </c>
      <c r="T8" s="47" t="s">
        <v>593</v>
      </c>
      <c r="U8" s="47"/>
      <c r="V8" s="47" t="s">
        <v>594</v>
      </c>
      <c r="W8" s="47" t="s">
        <v>595</v>
      </c>
      <c r="X8" s="47" t="s">
        <v>596</v>
      </c>
      <c r="Y8" s="47" t="s">
        <v>597</v>
      </c>
      <c r="Z8" s="47" t="s">
        <v>598</v>
      </c>
      <c r="AA8" s="47" t="s">
        <v>213</v>
      </c>
      <c r="AB8" s="47" t="s">
        <v>599</v>
      </c>
      <c r="AC8" s="47" t="s">
        <v>600</v>
      </c>
      <c r="AD8" s="47" t="s">
        <v>601</v>
      </c>
      <c r="AE8" s="47" t="s">
        <v>602</v>
      </c>
      <c r="AF8" s="47" t="s">
        <v>603</v>
      </c>
      <c r="AG8" s="47"/>
      <c r="AH8" s="47" t="s">
        <v>604</v>
      </c>
      <c r="AI8" s="47" t="s">
        <v>605</v>
      </c>
      <c r="AJ8" s="47" t="s">
        <v>606</v>
      </c>
      <c r="AK8" s="47" t="s">
        <v>607</v>
      </c>
      <c r="AL8" s="47" t="s">
        <v>608</v>
      </c>
      <c r="AM8" s="47" t="s">
        <v>609</v>
      </c>
      <c r="AN8" s="47" t="s">
        <v>610</v>
      </c>
      <c r="AO8" s="47" t="s">
        <v>221</v>
      </c>
      <c r="AP8" s="47" t="s">
        <v>611</v>
      </c>
      <c r="AQ8" s="47"/>
      <c r="AR8" s="47" t="s">
        <v>612</v>
      </c>
      <c r="AS8" s="47" t="s">
        <v>613</v>
      </c>
      <c r="AT8" s="47" t="s">
        <v>614</v>
      </c>
      <c r="AU8" s="47" t="s">
        <v>104</v>
      </c>
      <c r="AV8" s="47" t="s">
        <v>615</v>
      </c>
      <c r="AW8" s="47"/>
    </row>
    <row r="9" spans="2:49" x14ac:dyDescent="0.25">
      <c r="C9" s="5"/>
      <c r="D9" s="45" t="s">
        <v>34</v>
      </c>
      <c r="F9" s="45"/>
      <c r="G9" s="5" t="s">
        <v>370</v>
      </c>
      <c r="L9" s="5" t="s">
        <v>80</v>
      </c>
      <c r="M9" s="13" t="s">
        <v>103</v>
      </c>
      <c r="N9" s="6" t="s">
        <v>160</v>
      </c>
      <c r="O9" s="8" t="s">
        <v>409</v>
      </c>
      <c r="P9" s="12" t="s">
        <v>327</v>
      </c>
      <c r="Q9" s="48" t="s">
        <v>616</v>
      </c>
      <c r="R9" s="48" t="s">
        <v>617</v>
      </c>
      <c r="S9" s="48" t="s">
        <v>618</v>
      </c>
      <c r="T9" s="48" t="s">
        <v>619</v>
      </c>
      <c r="U9" s="48"/>
      <c r="V9" s="48" t="s">
        <v>620</v>
      </c>
      <c r="W9" s="48" t="s">
        <v>621</v>
      </c>
      <c r="X9" s="48" t="s">
        <v>622</v>
      </c>
      <c r="Y9" s="48" t="s">
        <v>623</v>
      </c>
      <c r="Z9" s="48" t="s">
        <v>624</v>
      </c>
      <c r="AA9" s="48" t="s">
        <v>625</v>
      </c>
      <c r="AB9" s="48" t="s">
        <v>626</v>
      </c>
      <c r="AC9" s="48" t="s">
        <v>627</v>
      </c>
      <c r="AD9" s="48" t="s">
        <v>628</v>
      </c>
      <c r="AE9" s="48" t="s">
        <v>629</v>
      </c>
      <c r="AF9" s="48" t="s">
        <v>630</v>
      </c>
      <c r="AG9" s="48"/>
      <c r="AH9" s="48" t="s">
        <v>631</v>
      </c>
      <c r="AI9" s="48" t="s">
        <v>632</v>
      </c>
      <c r="AJ9" s="48" t="s">
        <v>633</v>
      </c>
      <c r="AK9" s="48" t="s">
        <v>634</v>
      </c>
      <c r="AL9" s="48" t="s">
        <v>635</v>
      </c>
      <c r="AM9" s="48" t="s">
        <v>636</v>
      </c>
      <c r="AN9" s="48" t="s">
        <v>637</v>
      </c>
      <c r="AO9" s="48" t="s">
        <v>638</v>
      </c>
      <c r="AP9" s="48" t="s">
        <v>639</v>
      </c>
      <c r="AQ9" s="48"/>
      <c r="AR9" s="48" t="s">
        <v>640</v>
      </c>
      <c r="AS9" s="48" t="s">
        <v>641</v>
      </c>
      <c r="AT9" s="48" t="s">
        <v>642</v>
      </c>
      <c r="AU9" s="48" t="s">
        <v>213</v>
      </c>
      <c r="AV9" s="48" t="s">
        <v>643</v>
      </c>
      <c r="AW9" s="48"/>
    </row>
    <row r="10" spans="2:49" ht="23.25" x14ac:dyDescent="0.25">
      <c r="C10" s="5"/>
      <c r="D10" s="45" t="s">
        <v>35</v>
      </c>
      <c r="F10" s="45"/>
      <c r="G10" s="5" t="s">
        <v>1497</v>
      </c>
      <c r="L10" s="5" t="s">
        <v>81</v>
      </c>
      <c r="M10" s="13" t="s">
        <v>104</v>
      </c>
      <c r="N10" s="6" t="s">
        <v>161</v>
      </c>
      <c r="O10" s="8" t="s">
        <v>214</v>
      </c>
      <c r="P10" s="11" t="s">
        <v>328</v>
      </c>
      <c r="Q10" s="47" t="s">
        <v>644</v>
      </c>
      <c r="R10" s="47" t="s">
        <v>645</v>
      </c>
      <c r="S10" s="47" t="s">
        <v>646</v>
      </c>
      <c r="T10" s="47" t="s">
        <v>647</v>
      </c>
      <c r="U10" s="47"/>
      <c r="V10" s="47" t="s">
        <v>648</v>
      </c>
      <c r="W10" s="47" t="s">
        <v>649</v>
      </c>
      <c r="X10" s="47" t="s">
        <v>650</v>
      </c>
      <c r="Y10" s="47" t="s">
        <v>651</v>
      </c>
      <c r="Z10" s="47" t="s">
        <v>652</v>
      </c>
      <c r="AA10" s="47" t="s">
        <v>653</v>
      </c>
      <c r="AB10" s="47" t="s">
        <v>654</v>
      </c>
      <c r="AC10" s="47" t="s">
        <v>655</v>
      </c>
      <c r="AD10" s="47" t="s">
        <v>656</v>
      </c>
      <c r="AE10" s="47" t="s">
        <v>657</v>
      </c>
      <c r="AF10" s="47" t="s">
        <v>658</v>
      </c>
      <c r="AG10" s="47"/>
      <c r="AH10" s="47" t="s">
        <v>659</v>
      </c>
      <c r="AI10" s="47" t="s">
        <v>660</v>
      </c>
      <c r="AJ10" s="47" t="s">
        <v>661</v>
      </c>
      <c r="AK10" s="47" t="s">
        <v>662</v>
      </c>
      <c r="AL10" s="47" t="s">
        <v>663</v>
      </c>
      <c r="AM10" s="47" t="s">
        <v>595</v>
      </c>
      <c r="AN10" s="47" t="s">
        <v>664</v>
      </c>
      <c r="AO10" s="47" t="s">
        <v>665</v>
      </c>
      <c r="AP10" s="47" t="s">
        <v>666</v>
      </c>
      <c r="AQ10" s="47"/>
      <c r="AR10" s="47" t="s">
        <v>667</v>
      </c>
      <c r="AS10" s="47" t="s">
        <v>668</v>
      </c>
      <c r="AT10" s="47" t="s">
        <v>669</v>
      </c>
      <c r="AU10" s="47" t="s">
        <v>670</v>
      </c>
      <c r="AV10" s="47"/>
      <c r="AW10" s="47"/>
    </row>
    <row r="11" spans="2:49" x14ac:dyDescent="0.25">
      <c r="C11" s="5"/>
      <c r="D11" s="45" t="s">
        <v>36</v>
      </c>
      <c r="F11" s="45"/>
      <c r="L11" s="5" t="s">
        <v>82</v>
      </c>
      <c r="M11" s="13" t="s">
        <v>105</v>
      </c>
      <c r="N11" s="6" t="s">
        <v>162</v>
      </c>
      <c r="O11" s="8" t="s">
        <v>215</v>
      </c>
      <c r="P11" s="11" t="s">
        <v>329</v>
      </c>
      <c r="Q11" s="48" t="s">
        <v>671</v>
      </c>
      <c r="R11" s="48" t="s">
        <v>672</v>
      </c>
      <c r="S11" s="48"/>
      <c r="T11" s="48" t="s">
        <v>673</v>
      </c>
      <c r="U11" s="48"/>
      <c r="V11" s="48" t="s">
        <v>518</v>
      </c>
      <c r="W11" s="48" t="s">
        <v>674</v>
      </c>
      <c r="X11" s="48" t="s">
        <v>675</v>
      </c>
      <c r="Y11" s="48" t="s">
        <v>676</v>
      </c>
      <c r="Z11" s="48" t="s">
        <v>677</v>
      </c>
      <c r="AA11" s="48" t="s">
        <v>678</v>
      </c>
      <c r="AB11" s="48" t="s">
        <v>679</v>
      </c>
      <c r="AC11" s="48" t="s">
        <v>680</v>
      </c>
      <c r="AD11" s="48" t="s">
        <v>681</v>
      </c>
      <c r="AE11" s="48" t="s">
        <v>682</v>
      </c>
      <c r="AF11" s="48" t="s">
        <v>683</v>
      </c>
      <c r="AG11" s="48"/>
      <c r="AH11" s="48" t="s">
        <v>684</v>
      </c>
      <c r="AI11" s="48" t="s">
        <v>685</v>
      </c>
      <c r="AJ11" s="48" t="s">
        <v>686</v>
      </c>
      <c r="AK11" s="48" t="s">
        <v>687</v>
      </c>
      <c r="AL11" s="48" t="s">
        <v>688</v>
      </c>
      <c r="AM11" s="48" t="s">
        <v>689</v>
      </c>
      <c r="AN11" s="48" t="s">
        <v>690</v>
      </c>
      <c r="AO11" s="48" t="s">
        <v>691</v>
      </c>
      <c r="AP11" s="48" t="s">
        <v>692</v>
      </c>
      <c r="AQ11" s="48"/>
      <c r="AR11" s="48" t="s">
        <v>693</v>
      </c>
      <c r="AS11" s="48" t="s">
        <v>694</v>
      </c>
      <c r="AT11" s="48" t="s">
        <v>695</v>
      </c>
      <c r="AU11" s="48" t="s">
        <v>696</v>
      </c>
      <c r="AV11" s="48"/>
      <c r="AW11" s="48"/>
    </row>
    <row r="12" spans="2:49" x14ac:dyDescent="0.25">
      <c r="C12" s="5"/>
      <c r="D12" s="45" t="s">
        <v>28</v>
      </c>
      <c r="E12" s="45"/>
      <c r="F12" s="45"/>
      <c r="L12" s="5" t="s">
        <v>83</v>
      </c>
      <c r="M12" s="13" t="s">
        <v>106</v>
      </c>
      <c r="N12" s="6" t="s">
        <v>163</v>
      </c>
      <c r="O12" s="8" t="s">
        <v>216</v>
      </c>
      <c r="P12" s="12" t="s">
        <v>330</v>
      </c>
      <c r="Q12" s="47" t="s">
        <v>697</v>
      </c>
      <c r="R12" s="47" t="s">
        <v>698</v>
      </c>
      <c r="S12" s="47"/>
      <c r="T12" s="47" t="s">
        <v>699</v>
      </c>
      <c r="U12" s="47"/>
      <c r="V12" s="47" t="s">
        <v>700</v>
      </c>
      <c r="W12" s="47" t="s">
        <v>214</v>
      </c>
      <c r="X12" s="47" t="s">
        <v>701</v>
      </c>
      <c r="Y12" s="47" t="s">
        <v>702</v>
      </c>
      <c r="Z12" s="47" t="s">
        <v>703</v>
      </c>
      <c r="AA12" s="47" t="s">
        <v>704</v>
      </c>
      <c r="AB12" s="47" t="s">
        <v>705</v>
      </c>
      <c r="AC12" s="47" t="s">
        <v>706</v>
      </c>
      <c r="AD12" s="47" t="s">
        <v>707</v>
      </c>
      <c r="AE12" s="47" t="s">
        <v>708</v>
      </c>
      <c r="AF12" s="47" t="s">
        <v>709</v>
      </c>
      <c r="AG12" s="47"/>
      <c r="AH12" s="47" t="s">
        <v>710</v>
      </c>
      <c r="AI12" s="47" t="s">
        <v>711</v>
      </c>
      <c r="AJ12" s="47" t="s">
        <v>712</v>
      </c>
      <c r="AK12" s="47" t="s">
        <v>713</v>
      </c>
      <c r="AL12" s="47" t="s">
        <v>714</v>
      </c>
      <c r="AM12" s="47" t="s">
        <v>523</v>
      </c>
      <c r="AN12" s="47" t="s">
        <v>715</v>
      </c>
      <c r="AO12" s="47" t="s">
        <v>716</v>
      </c>
      <c r="AP12" s="47" t="s">
        <v>717</v>
      </c>
      <c r="AQ12" s="47"/>
      <c r="AR12" s="47" t="s">
        <v>213</v>
      </c>
      <c r="AS12" s="47" t="s">
        <v>718</v>
      </c>
      <c r="AT12" s="47" t="s">
        <v>719</v>
      </c>
      <c r="AU12" s="47" t="s">
        <v>720</v>
      </c>
      <c r="AV12" s="47"/>
      <c r="AW12" s="47"/>
    </row>
    <row r="13" spans="2:49" x14ac:dyDescent="0.25">
      <c r="C13" s="5"/>
      <c r="D13" s="45" t="s">
        <v>40</v>
      </c>
      <c r="E13" s="45"/>
      <c r="F13" s="45"/>
      <c r="L13" s="5" t="s">
        <v>84</v>
      </c>
      <c r="M13" s="13" t="s">
        <v>107</v>
      </c>
      <c r="N13" s="6" t="s">
        <v>164</v>
      </c>
      <c r="O13" s="8" t="s">
        <v>217</v>
      </c>
      <c r="P13" s="12" t="s">
        <v>331</v>
      </c>
      <c r="Q13" s="48" t="s">
        <v>721</v>
      </c>
      <c r="R13" s="48" t="s">
        <v>722</v>
      </c>
      <c r="S13" s="48"/>
      <c r="T13" s="48" t="s">
        <v>723</v>
      </c>
      <c r="U13" s="48"/>
      <c r="V13" s="48" t="s">
        <v>724</v>
      </c>
      <c r="W13" s="48" t="s">
        <v>725</v>
      </c>
      <c r="X13" s="48" t="s">
        <v>726</v>
      </c>
      <c r="Y13" s="48" t="s">
        <v>727</v>
      </c>
      <c r="Z13" s="48" t="s">
        <v>728</v>
      </c>
      <c r="AA13" s="48" t="s">
        <v>729</v>
      </c>
      <c r="AB13" s="48" t="s">
        <v>730</v>
      </c>
      <c r="AC13" s="48" t="s">
        <v>731</v>
      </c>
      <c r="AD13" s="48" t="s">
        <v>732</v>
      </c>
      <c r="AE13" s="48" t="s">
        <v>733</v>
      </c>
      <c r="AF13" s="48"/>
      <c r="AG13" s="48"/>
      <c r="AH13" s="48" t="s">
        <v>734</v>
      </c>
      <c r="AI13" s="48" t="s">
        <v>735</v>
      </c>
      <c r="AJ13" s="48" t="s">
        <v>736</v>
      </c>
      <c r="AK13" s="48" t="s">
        <v>737</v>
      </c>
      <c r="AL13" s="48" t="s">
        <v>738</v>
      </c>
      <c r="AM13" s="48" t="s">
        <v>739</v>
      </c>
      <c r="AN13" s="48" t="s">
        <v>740</v>
      </c>
      <c r="AO13" s="48" t="s">
        <v>741</v>
      </c>
      <c r="AP13" s="48" t="s">
        <v>742</v>
      </c>
      <c r="AQ13" s="48"/>
      <c r="AR13" s="48" t="s">
        <v>708</v>
      </c>
      <c r="AS13" s="48" t="s">
        <v>743</v>
      </c>
      <c r="AT13" s="48" t="s">
        <v>744</v>
      </c>
      <c r="AU13" s="48" t="s">
        <v>745</v>
      </c>
      <c r="AV13" s="48"/>
      <c r="AW13" s="48"/>
    </row>
    <row r="14" spans="2:49" x14ac:dyDescent="0.25">
      <c r="C14" s="5"/>
      <c r="D14" s="45" t="s">
        <v>39</v>
      </c>
      <c r="E14" s="45"/>
      <c r="F14" s="45"/>
      <c r="L14" s="5" t="s">
        <v>85</v>
      </c>
      <c r="M14" s="13" t="s">
        <v>131</v>
      </c>
      <c r="N14" s="6" t="s">
        <v>165</v>
      </c>
      <c r="O14" s="8" t="s">
        <v>218</v>
      </c>
      <c r="P14" s="12" t="s">
        <v>332</v>
      </c>
      <c r="Q14" s="47" t="s">
        <v>746</v>
      </c>
      <c r="R14" s="47" t="s">
        <v>747</v>
      </c>
      <c r="S14" s="47"/>
      <c r="T14" s="47" t="s">
        <v>748</v>
      </c>
      <c r="U14" s="47"/>
      <c r="V14" s="47" t="s">
        <v>221</v>
      </c>
      <c r="W14" s="47" t="s">
        <v>524</v>
      </c>
      <c r="X14" s="47" t="s">
        <v>749</v>
      </c>
      <c r="Y14" s="47" t="s">
        <v>72</v>
      </c>
      <c r="Z14" s="47" t="s">
        <v>750</v>
      </c>
      <c r="AA14" s="47" t="s">
        <v>751</v>
      </c>
      <c r="AB14" s="47" t="s">
        <v>752</v>
      </c>
      <c r="AC14" s="47" t="s">
        <v>753</v>
      </c>
      <c r="AD14" s="47" t="s">
        <v>754</v>
      </c>
      <c r="AE14" s="47" t="s">
        <v>755</v>
      </c>
      <c r="AF14" s="47"/>
      <c r="AG14" s="47"/>
      <c r="AH14" s="47" t="s">
        <v>756</v>
      </c>
      <c r="AI14" s="47" t="s">
        <v>757</v>
      </c>
      <c r="AJ14" s="47" t="s">
        <v>758</v>
      </c>
      <c r="AK14" s="47" t="s">
        <v>759</v>
      </c>
      <c r="AL14" s="47" t="s">
        <v>760</v>
      </c>
      <c r="AM14" s="47" t="s">
        <v>761</v>
      </c>
      <c r="AN14" s="47" t="s">
        <v>762</v>
      </c>
      <c r="AO14" s="47" t="s">
        <v>763</v>
      </c>
      <c r="AP14" s="47" t="s">
        <v>764</v>
      </c>
      <c r="AQ14" s="47"/>
      <c r="AR14" s="47" t="s">
        <v>765</v>
      </c>
      <c r="AS14" s="47" t="s">
        <v>766</v>
      </c>
      <c r="AT14" s="47" t="s">
        <v>767</v>
      </c>
      <c r="AU14" s="47" t="s">
        <v>768</v>
      </c>
      <c r="AV14" s="47"/>
      <c r="AW14" s="47"/>
    </row>
    <row r="15" spans="2:49" x14ac:dyDescent="0.25">
      <c r="C15" s="5"/>
      <c r="D15" s="45" t="s">
        <v>37</v>
      </c>
      <c r="E15" s="45"/>
      <c r="L15" s="5" t="s">
        <v>86</v>
      </c>
      <c r="M15" s="13" t="s">
        <v>108</v>
      </c>
      <c r="N15" s="6" t="s">
        <v>166</v>
      </c>
      <c r="O15" s="8" t="s">
        <v>219</v>
      </c>
      <c r="P15" s="11" t="s">
        <v>333</v>
      </c>
      <c r="Q15" s="48"/>
      <c r="R15" s="48" t="s">
        <v>769</v>
      </c>
      <c r="S15" s="48"/>
      <c r="T15" s="48" t="s">
        <v>770</v>
      </c>
      <c r="U15" s="48"/>
      <c r="V15" s="48" t="s">
        <v>771</v>
      </c>
      <c r="W15" s="48" t="s">
        <v>772</v>
      </c>
      <c r="X15" s="48" t="s">
        <v>773</v>
      </c>
      <c r="Y15" s="48" t="s">
        <v>774</v>
      </c>
      <c r="Z15" s="48" t="s">
        <v>775</v>
      </c>
      <c r="AA15" s="48" t="s">
        <v>480</v>
      </c>
      <c r="AB15" s="48" t="s">
        <v>776</v>
      </c>
      <c r="AC15" s="48" t="s">
        <v>777</v>
      </c>
      <c r="AD15" s="48" t="s">
        <v>778</v>
      </c>
      <c r="AE15" s="48" t="s">
        <v>779</v>
      </c>
      <c r="AF15" s="48"/>
      <c r="AG15" s="48"/>
      <c r="AH15" s="48" t="s">
        <v>780</v>
      </c>
      <c r="AI15" s="48" t="s">
        <v>781</v>
      </c>
      <c r="AJ15" s="48" t="s">
        <v>782</v>
      </c>
      <c r="AK15" s="48" t="s">
        <v>97</v>
      </c>
      <c r="AL15" s="48" t="s">
        <v>783</v>
      </c>
      <c r="AM15" s="48" t="s">
        <v>221</v>
      </c>
      <c r="AN15" s="48" t="s">
        <v>784</v>
      </c>
      <c r="AO15" s="48" t="s">
        <v>785</v>
      </c>
      <c r="AP15" s="48" t="s">
        <v>786</v>
      </c>
      <c r="AQ15" s="48"/>
      <c r="AR15" s="48" t="s">
        <v>787</v>
      </c>
      <c r="AS15" s="48" t="s">
        <v>788</v>
      </c>
      <c r="AT15" s="48" t="s">
        <v>789</v>
      </c>
      <c r="AU15" s="48" t="s">
        <v>563</v>
      </c>
      <c r="AV15" s="48"/>
      <c r="AW15" s="48"/>
    </row>
    <row r="16" spans="2:49" ht="23.25" x14ac:dyDescent="0.25">
      <c r="C16" s="5"/>
      <c r="D16" s="45" t="s">
        <v>38</v>
      </c>
      <c r="E16" s="45"/>
      <c r="L16" s="5" t="s">
        <v>87</v>
      </c>
      <c r="M16" s="13" t="s">
        <v>109</v>
      </c>
      <c r="N16" s="6" t="s">
        <v>167</v>
      </c>
      <c r="O16" s="8" t="s">
        <v>220</v>
      </c>
      <c r="P16" s="11" t="s">
        <v>334</v>
      </c>
      <c r="Q16" s="47"/>
      <c r="R16" s="47" t="s">
        <v>790</v>
      </c>
      <c r="S16" s="47"/>
      <c r="T16" s="47" t="s">
        <v>791</v>
      </c>
      <c r="U16" s="47"/>
      <c r="V16" s="47" t="s">
        <v>792</v>
      </c>
      <c r="W16" s="47" t="s">
        <v>215</v>
      </c>
      <c r="X16" s="47" t="s">
        <v>793</v>
      </c>
      <c r="Y16" s="47" t="s">
        <v>794</v>
      </c>
      <c r="Z16" s="47" t="s">
        <v>795</v>
      </c>
      <c r="AA16" s="47" t="s">
        <v>796</v>
      </c>
      <c r="AB16" s="47" t="s">
        <v>797</v>
      </c>
      <c r="AC16" s="47" t="s">
        <v>798</v>
      </c>
      <c r="AD16" s="47" t="s">
        <v>799</v>
      </c>
      <c r="AE16" s="47" t="s">
        <v>800</v>
      </c>
      <c r="AF16" s="47"/>
      <c r="AG16" s="47"/>
      <c r="AH16" s="47" t="s">
        <v>98</v>
      </c>
      <c r="AI16" s="47" t="s">
        <v>801</v>
      </c>
      <c r="AJ16" s="47" t="s">
        <v>802</v>
      </c>
      <c r="AK16" s="47" t="s">
        <v>802</v>
      </c>
      <c r="AL16" s="47" t="s">
        <v>803</v>
      </c>
      <c r="AM16" s="47" t="s">
        <v>804</v>
      </c>
      <c r="AN16" s="47" t="s">
        <v>805</v>
      </c>
      <c r="AO16" s="47"/>
      <c r="AP16" s="47" t="s">
        <v>806</v>
      </c>
      <c r="AQ16" s="47"/>
      <c r="AR16" s="47" t="s">
        <v>807</v>
      </c>
      <c r="AS16" s="47" t="s">
        <v>808</v>
      </c>
      <c r="AT16" s="47" t="s">
        <v>809</v>
      </c>
      <c r="AU16" s="47" t="s">
        <v>810</v>
      </c>
      <c r="AV16" s="47"/>
      <c r="AW16" s="47"/>
    </row>
    <row r="17" spans="2:49" x14ac:dyDescent="0.25">
      <c r="C17" s="5"/>
      <c r="D17" s="45" t="s">
        <v>27</v>
      </c>
      <c r="E17" s="45"/>
      <c r="L17" s="5" t="s">
        <v>88</v>
      </c>
      <c r="M17" s="13" t="s">
        <v>110</v>
      </c>
      <c r="N17" s="6" t="s">
        <v>168</v>
      </c>
      <c r="O17" s="8" t="s">
        <v>221</v>
      </c>
      <c r="P17" s="11" t="s">
        <v>335</v>
      </c>
      <c r="Q17" s="48"/>
      <c r="R17" s="48" t="s">
        <v>811</v>
      </c>
      <c r="S17" s="48"/>
      <c r="T17" s="48" t="s">
        <v>603</v>
      </c>
      <c r="U17" s="48"/>
      <c r="V17" s="48" t="s">
        <v>812</v>
      </c>
      <c r="W17" s="48" t="s">
        <v>813</v>
      </c>
      <c r="X17" s="48" t="s">
        <v>814</v>
      </c>
      <c r="Y17" s="48" t="s">
        <v>815</v>
      </c>
      <c r="Z17" s="48" t="s">
        <v>816</v>
      </c>
      <c r="AA17" s="48" t="s">
        <v>817</v>
      </c>
      <c r="AB17" s="48" t="s">
        <v>818</v>
      </c>
      <c r="AC17" s="48" t="s">
        <v>819</v>
      </c>
      <c r="AD17" s="48" t="s">
        <v>820</v>
      </c>
      <c r="AE17" s="48" t="s">
        <v>821</v>
      </c>
      <c r="AF17" s="48"/>
      <c r="AG17" s="48"/>
      <c r="AH17" s="48" t="s">
        <v>822</v>
      </c>
      <c r="AI17" s="48" t="s">
        <v>823</v>
      </c>
      <c r="AJ17" s="48" t="s">
        <v>824</v>
      </c>
      <c r="AK17" s="48" t="s">
        <v>825</v>
      </c>
      <c r="AL17" s="48" t="s">
        <v>826</v>
      </c>
      <c r="AM17" s="48" t="s">
        <v>827</v>
      </c>
      <c r="AN17" s="48"/>
      <c r="AO17" s="48"/>
      <c r="AP17" s="48" t="s">
        <v>828</v>
      </c>
      <c r="AQ17" s="48"/>
      <c r="AR17" s="48" t="s">
        <v>829</v>
      </c>
      <c r="AS17" s="48" t="s">
        <v>830</v>
      </c>
      <c r="AT17" s="48" t="s">
        <v>831</v>
      </c>
      <c r="AU17" s="48" t="s">
        <v>832</v>
      </c>
      <c r="AV17" s="48"/>
      <c r="AW17" s="48"/>
    </row>
    <row r="18" spans="2:49" x14ac:dyDescent="0.25">
      <c r="D18" s="45" t="s">
        <v>1511</v>
      </c>
      <c r="E18" s="45"/>
      <c r="L18" s="5" t="s">
        <v>89</v>
      </c>
      <c r="M18" s="13" t="s">
        <v>111</v>
      </c>
      <c r="N18" s="6" t="s">
        <v>169</v>
      </c>
      <c r="O18" s="8" t="s">
        <v>222</v>
      </c>
      <c r="P18" s="11" t="s">
        <v>336</v>
      </c>
      <c r="Q18" s="47"/>
      <c r="R18" s="47" t="s">
        <v>833</v>
      </c>
      <c r="S18" s="47"/>
      <c r="T18" s="47" t="s">
        <v>834</v>
      </c>
      <c r="U18" s="47"/>
      <c r="V18" s="47" t="s">
        <v>835</v>
      </c>
      <c r="W18" s="47" t="s">
        <v>836</v>
      </c>
      <c r="X18" s="47" t="s">
        <v>837</v>
      </c>
      <c r="Y18" s="47" t="s">
        <v>838</v>
      </c>
      <c r="Z18" s="47" t="s">
        <v>839</v>
      </c>
      <c r="AA18" s="47" t="s">
        <v>840</v>
      </c>
      <c r="AB18" s="47" t="s">
        <v>841</v>
      </c>
      <c r="AC18" s="47" t="s">
        <v>842</v>
      </c>
      <c r="AD18" s="47" t="s">
        <v>843</v>
      </c>
      <c r="AE18" s="47" t="s">
        <v>844</v>
      </c>
      <c r="AF18" s="47"/>
      <c r="AG18" s="47"/>
      <c r="AH18" s="47" t="s">
        <v>845</v>
      </c>
      <c r="AI18" s="47" t="s">
        <v>846</v>
      </c>
      <c r="AJ18" s="47" t="s">
        <v>847</v>
      </c>
      <c r="AK18" s="47" t="s">
        <v>848</v>
      </c>
      <c r="AL18" s="47" t="s">
        <v>849</v>
      </c>
      <c r="AM18" s="47" t="s">
        <v>850</v>
      </c>
      <c r="AN18" s="47"/>
      <c r="AO18" s="47"/>
      <c r="AP18" s="47"/>
      <c r="AQ18" s="47"/>
      <c r="AR18" s="47" t="s">
        <v>851</v>
      </c>
      <c r="AS18" s="47" t="s">
        <v>852</v>
      </c>
      <c r="AT18" s="47" t="s">
        <v>853</v>
      </c>
      <c r="AU18" s="47" t="s">
        <v>854</v>
      </c>
      <c r="AV18" s="47"/>
      <c r="AW18" s="47"/>
    </row>
    <row r="19" spans="2:49" ht="10.5" customHeight="1" x14ac:dyDescent="0.25">
      <c r="D19" s="45" t="s">
        <v>416</v>
      </c>
      <c r="E19" s="45"/>
      <c r="L19" s="5" t="s">
        <v>90</v>
      </c>
      <c r="M19" s="13" t="s">
        <v>112</v>
      </c>
      <c r="N19" s="6" t="s">
        <v>170</v>
      </c>
      <c r="O19" s="8" t="s">
        <v>223</v>
      </c>
      <c r="P19" s="11" t="s">
        <v>337</v>
      </c>
      <c r="Q19" s="48"/>
      <c r="R19" s="48" t="s">
        <v>104</v>
      </c>
      <c r="S19" s="48"/>
      <c r="T19" s="48" t="s">
        <v>855</v>
      </c>
      <c r="U19" s="48"/>
      <c r="V19" s="48" t="s">
        <v>856</v>
      </c>
      <c r="W19" s="48" t="s">
        <v>857</v>
      </c>
      <c r="X19" s="48" t="s">
        <v>858</v>
      </c>
      <c r="Y19" s="48" t="s">
        <v>859</v>
      </c>
      <c r="Z19" s="48" t="s">
        <v>860</v>
      </c>
      <c r="AA19" s="48" t="s">
        <v>861</v>
      </c>
      <c r="AB19" s="48" t="s">
        <v>757</v>
      </c>
      <c r="AC19" s="48" t="s">
        <v>862</v>
      </c>
      <c r="AD19" s="48" t="s">
        <v>863</v>
      </c>
      <c r="AE19" s="48" t="s">
        <v>864</v>
      </c>
      <c r="AF19" s="48"/>
      <c r="AG19" s="48"/>
      <c r="AH19" s="48" t="s">
        <v>865</v>
      </c>
      <c r="AI19" s="48"/>
      <c r="AJ19" s="48" t="s">
        <v>866</v>
      </c>
      <c r="AK19" s="48" t="s">
        <v>867</v>
      </c>
      <c r="AL19" s="48" t="s">
        <v>868</v>
      </c>
      <c r="AM19" s="48" t="s">
        <v>869</v>
      </c>
      <c r="AN19" s="48"/>
      <c r="AO19" s="48"/>
      <c r="AP19" s="48"/>
      <c r="AQ19" s="48"/>
      <c r="AR19" s="48" t="s">
        <v>870</v>
      </c>
      <c r="AS19" s="48" t="s">
        <v>871</v>
      </c>
      <c r="AT19" s="48" t="s">
        <v>872</v>
      </c>
      <c r="AU19" s="48" t="s">
        <v>873</v>
      </c>
      <c r="AV19" s="48"/>
      <c r="AW19" s="48"/>
    </row>
    <row r="20" spans="2:49" ht="10.5" customHeight="1" x14ac:dyDescent="0.25">
      <c r="L20" s="5" t="s">
        <v>84</v>
      </c>
      <c r="M20" s="13" t="s">
        <v>113</v>
      </c>
      <c r="N20" s="6" t="s">
        <v>171</v>
      </c>
      <c r="O20" s="8" t="s">
        <v>224</v>
      </c>
      <c r="P20" s="11" t="s">
        <v>338</v>
      </c>
      <c r="Q20" s="47"/>
      <c r="R20" s="47" t="s">
        <v>496</v>
      </c>
      <c r="S20" s="47"/>
      <c r="T20" s="47" t="s">
        <v>795</v>
      </c>
      <c r="U20" s="47"/>
      <c r="V20" s="47" t="s">
        <v>874</v>
      </c>
      <c r="W20" s="47" t="s">
        <v>875</v>
      </c>
      <c r="X20" s="47" t="s">
        <v>876</v>
      </c>
      <c r="Y20" s="47"/>
      <c r="Z20" s="47" t="s">
        <v>877</v>
      </c>
      <c r="AA20" s="47" t="s">
        <v>878</v>
      </c>
      <c r="AB20" s="47" t="s">
        <v>879</v>
      </c>
      <c r="AC20" s="47" t="s">
        <v>880</v>
      </c>
      <c r="AD20" s="47" t="s">
        <v>881</v>
      </c>
      <c r="AE20" s="47" t="s">
        <v>882</v>
      </c>
      <c r="AF20" s="47"/>
      <c r="AG20" s="47"/>
      <c r="AH20" s="47" t="s">
        <v>883</v>
      </c>
      <c r="AI20" s="47"/>
      <c r="AJ20" s="47" t="s">
        <v>884</v>
      </c>
      <c r="AK20" s="47" t="s">
        <v>885</v>
      </c>
      <c r="AL20" s="47" t="s">
        <v>886</v>
      </c>
      <c r="AM20" s="47" t="s">
        <v>887</v>
      </c>
      <c r="AN20" s="47"/>
      <c r="AO20" s="47"/>
      <c r="AP20" s="47"/>
      <c r="AQ20" s="47"/>
      <c r="AR20" s="47" t="s">
        <v>888</v>
      </c>
      <c r="AS20" s="47" t="s">
        <v>889</v>
      </c>
      <c r="AT20" s="47" t="s">
        <v>890</v>
      </c>
      <c r="AU20" s="47" t="s">
        <v>891</v>
      </c>
      <c r="AV20" s="47"/>
      <c r="AW20" s="47"/>
    </row>
    <row r="21" spans="2:49" ht="10.5" customHeight="1" x14ac:dyDescent="0.25">
      <c r="L21" s="5" t="s">
        <v>85</v>
      </c>
      <c r="M21" s="14" t="s">
        <v>132</v>
      </c>
      <c r="N21" s="6" t="s">
        <v>172</v>
      </c>
      <c r="O21" s="8" t="s">
        <v>225</v>
      </c>
      <c r="P21" s="11" t="s">
        <v>339</v>
      </c>
      <c r="Q21" s="48"/>
      <c r="R21" s="48" t="s">
        <v>612</v>
      </c>
      <c r="S21" s="48"/>
      <c r="T21" s="48" t="s">
        <v>892</v>
      </c>
      <c r="U21" s="48"/>
      <c r="V21" s="48" t="s">
        <v>893</v>
      </c>
      <c r="W21" s="48" t="s">
        <v>894</v>
      </c>
      <c r="X21" s="48" t="s">
        <v>895</v>
      </c>
      <c r="Y21" s="48"/>
      <c r="Z21" s="48" t="s">
        <v>896</v>
      </c>
      <c r="AA21" s="48" t="s">
        <v>897</v>
      </c>
      <c r="AB21" s="48" t="s">
        <v>898</v>
      </c>
      <c r="AC21" s="48" t="s">
        <v>899</v>
      </c>
      <c r="AD21" s="48" t="s">
        <v>900</v>
      </c>
      <c r="AE21" s="48" t="s">
        <v>901</v>
      </c>
      <c r="AF21" s="48"/>
      <c r="AG21" s="48"/>
      <c r="AH21" s="48" t="s">
        <v>902</v>
      </c>
      <c r="AI21" s="48"/>
      <c r="AJ21" s="48" t="s">
        <v>903</v>
      </c>
      <c r="AK21" s="48" t="s">
        <v>904</v>
      </c>
      <c r="AL21" s="48" t="s">
        <v>905</v>
      </c>
      <c r="AM21" s="48" t="s">
        <v>906</v>
      </c>
      <c r="AN21" s="48"/>
      <c r="AO21" s="48"/>
      <c r="AP21" s="48"/>
      <c r="AQ21" s="48"/>
      <c r="AR21" s="48" t="s">
        <v>628</v>
      </c>
      <c r="AS21" s="48" t="s">
        <v>907</v>
      </c>
      <c r="AT21" s="48" t="s">
        <v>908</v>
      </c>
      <c r="AU21" s="48" t="s">
        <v>909</v>
      </c>
      <c r="AV21" s="48"/>
      <c r="AW21" s="48"/>
    </row>
    <row r="22" spans="2:49" ht="10.5" customHeight="1" x14ac:dyDescent="0.25">
      <c r="L22" s="5" t="s">
        <v>86</v>
      </c>
      <c r="M22" s="14" t="s">
        <v>133</v>
      </c>
      <c r="N22" s="6" t="s">
        <v>173</v>
      </c>
      <c r="O22" s="8" t="s">
        <v>226</v>
      </c>
      <c r="P22" s="11" t="s">
        <v>340</v>
      </c>
      <c r="Q22" s="47"/>
      <c r="R22" s="47" t="s">
        <v>910</v>
      </c>
      <c r="S22" s="47"/>
      <c r="T22" s="47" t="s">
        <v>911</v>
      </c>
      <c r="U22" s="47"/>
      <c r="V22" s="47" t="s">
        <v>912</v>
      </c>
      <c r="W22" s="47" t="s">
        <v>913</v>
      </c>
      <c r="X22" s="47" t="s">
        <v>914</v>
      </c>
      <c r="Y22" s="47"/>
      <c r="Z22" s="47" t="s">
        <v>846</v>
      </c>
      <c r="AA22" s="47" t="s">
        <v>915</v>
      </c>
      <c r="AB22" s="47" t="s">
        <v>916</v>
      </c>
      <c r="AC22" s="47" t="s">
        <v>917</v>
      </c>
      <c r="AD22" s="47" t="s">
        <v>918</v>
      </c>
      <c r="AE22" s="47" t="s">
        <v>919</v>
      </c>
      <c r="AF22" s="47"/>
      <c r="AG22" s="47"/>
      <c r="AH22" s="47" t="s">
        <v>920</v>
      </c>
      <c r="AI22" s="47"/>
      <c r="AJ22" s="47" t="s">
        <v>921</v>
      </c>
      <c r="AK22" s="47" t="s">
        <v>922</v>
      </c>
      <c r="AL22" s="47" t="s">
        <v>923</v>
      </c>
      <c r="AM22" s="47" t="s">
        <v>924</v>
      </c>
      <c r="AN22" s="47"/>
      <c r="AO22" s="47"/>
      <c r="AP22" s="47"/>
      <c r="AQ22" s="47"/>
      <c r="AR22" s="47" t="s">
        <v>925</v>
      </c>
      <c r="AS22" s="47" t="s">
        <v>926</v>
      </c>
      <c r="AT22" s="47" t="s">
        <v>927</v>
      </c>
      <c r="AU22" s="47" t="s">
        <v>928</v>
      </c>
      <c r="AV22" s="47"/>
      <c r="AW22" s="47"/>
    </row>
    <row r="23" spans="2:49" ht="10.5" customHeight="1" x14ac:dyDescent="0.25">
      <c r="L23" s="5" t="s">
        <v>87</v>
      </c>
      <c r="M23" s="14" t="s">
        <v>134</v>
      </c>
      <c r="N23" s="6" t="s">
        <v>174</v>
      </c>
      <c r="O23" s="8" t="s">
        <v>227</v>
      </c>
      <c r="P23" s="11" t="s">
        <v>341</v>
      </c>
      <c r="Q23" s="48"/>
      <c r="R23" s="48" t="s">
        <v>929</v>
      </c>
      <c r="S23" s="48"/>
      <c r="T23" s="48" t="s">
        <v>930</v>
      </c>
      <c r="U23" s="48"/>
      <c r="V23" s="48" t="s">
        <v>931</v>
      </c>
      <c r="W23" s="48" t="s">
        <v>932</v>
      </c>
      <c r="X23" s="48" t="s">
        <v>232</v>
      </c>
      <c r="Y23" s="48"/>
      <c r="Z23" s="48"/>
      <c r="AA23" s="48" t="s">
        <v>933</v>
      </c>
      <c r="AB23" s="48" t="s">
        <v>934</v>
      </c>
      <c r="AC23" s="48" t="s">
        <v>935</v>
      </c>
      <c r="AD23" s="48" t="s">
        <v>936</v>
      </c>
      <c r="AE23" s="48" t="s">
        <v>937</v>
      </c>
      <c r="AF23" s="48"/>
      <c r="AG23" s="48"/>
      <c r="AH23" s="48" t="s">
        <v>938</v>
      </c>
      <c r="AI23" s="48"/>
      <c r="AJ23" s="48" t="s">
        <v>939</v>
      </c>
      <c r="AK23" s="48" t="s">
        <v>940</v>
      </c>
      <c r="AL23" s="48" t="s">
        <v>941</v>
      </c>
      <c r="AM23" s="48" t="s">
        <v>942</v>
      </c>
      <c r="AN23" s="48"/>
      <c r="AO23" s="48"/>
      <c r="AP23" s="48"/>
      <c r="AQ23" s="48"/>
      <c r="AR23" s="48" t="s">
        <v>943</v>
      </c>
      <c r="AS23" s="48" t="s">
        <v>944</v>
      </c>
      <c r="AT23" s="48" t="s">
        <v>945</v>
      </c>
      <c r="AU23" s="48" t="s">
        <v>946</v>
      </c>
      <c r="AV23" s="48"/>
      <c r="AW23" s="48"/>
    </row>
    <row r="24" spans="2:49" ht="10.5" customHeight="1" x14ac:dyDescent="0.25">
      <c r="B24" s="45" t="s">
        <v>368</v>
      </c>
      <c r="C24" s="45" t="s">
        <v>381</v>
      </c>
      <c r="D24" s="45" t="s">
        <v>382</v>
      </c>
      <c r="E24" s="45"/>
      <c r="F24" s="45"/>
      <c r="G24" s="45" t="s">
        <v>369</v>
      </c>
      <c r="H24" s="45" t="s">
        <v>370</v>
      </c>
      <c r="I24" s="45" t="s">
        <v>467</v>
      </c>
      <c r="J24" s="45"/>
      <c r="K24" s="45"/>
      <c r="L24" s="5" t="s">
        <v>88</v>
      </c>
      <c r="M24" s="14" t="s">
        <v>114</v>
      </c>
      <c r="N24" s="6" t="s">
        <v>175</v>
      </c>
      <c r="O24" s="8" t="s">
        <v>228</v>
      </c>
      <c r="P24" s="11" t="s">
        <v>342</v>
      </c>
      <c r="Q24" s="47"/>
      <c r="R24" s="47" t="s">
        <v>947</v>
      </c>
      <c r="S24" s="47"/>
      <c r="T24" s="47" t="s">
        <v>948</v>
      </c>
      <c r="U24" s="47"/>
      <c r="V24" s="47" t="s">
        <v>949</v>
      </c>
      <c r="W24" s="47" t="s">
        <v>950</v>
      </c>
      <c r="X24" s="47" t="s">
        <v>951</v>
      </c>
      <c r="Y24" s="47"/>
      <c r="Z24" s="47"/>
      <c r="AA24" s="47" t="s">
        <v>952</v>
      </c>
      <c r="AB24" s="47" t="s">
        <v>953</v>
      </c>
      <c r="AC24" s="47" t="s">
        <v>954</v>
      </c>
      <c r="AD24" s="47" t="s">
        <v>955</v>
      </c>
      <c r="AE24" s="47" t="s">
        <v>956</v>
      </c>
      <c r="AF24" s="47"/>
      <c r="AG24" s="47"/>
      <c r="AH24" s="47" t="s">
        <v>957</v>
      </c>
      <c r="AI24" s="47"/>
      <c r="AJ24" s="47" t="s">
        <v>958</v>
      </c>
      <c r="AK24" s="47" t="s">
        <v>959</v>
      </c>
      <c r="AL24" s="47" t="s">
        <v>960</v>
      </c>
      <c r="AM24" s="47" t="s">
        <v>751</v>
      </c>
      <c r="AN24" s="47"/>
      <c r="AO24" s="47"/>
      <c r="AP24" s="47"/>
      <c r="AQ24" s="47"/>
      <c r="AR24" s="47" t="s">
        <v>961</v>
      </c>
      <c r="AS24" s="47" t="s">
        <v>962</v>
      </c>
      <c r="AT24" s="47" t="s">
        <v>963</v>
      </c>
      <c r="AU24" s="47" t="s">
        <v>964</v>
      </c>
      <c r="AV24" s="47"/>
      <c r="AW24" s="47"/>
    </row>
    <row r="25" spans="2:49" ht="10.5" customHeight="1" x14ac:dyDescent="0.25">
      <c r="B25" s="45" t="s">
        <v>1493</v>
      </c>
      <c r="C25" s="45" t="s">
        <v>1494</v>
      </c>
      <c r="D25" s="45" t="s">
        <v>1494</v>
      </c>
      <c r="E25" s="45"/>
      <c r="F25" s="45"/>
      <c r="G25" s="45" t="s">
        <v>1495</v>
      </c>
      <c r="H25" s="45" t="s">
        <v>1494</v>
      </c>
      <c r="I25" s="45" t="s">
        <v>1494</v>
      </c>
      <c r="J25" s="45"/>
      <c r="K25" s="45"/>
      <c r="L25" s="5" t="s">
        <v>1507</v>
      </c>
      <c r="M25" s="14" t="s">
        <v>135</v>
      </c>
      <c r="N25" s="6" t="s">
        <v>176</v>
      </c>
      <c r="O25" s="8" t="s">
        <v>229</v>
      </c>
      <c r="P25" s="11" t="s">
        <v>343</v>
      </c>
      <c r="Q25" s="48"/>
      <c r="R25" s="48" t="s">
        <v>693</v>
      </c>
      <c r="S25" s="48"/>
      <c r="T25" s="48" t="s">
        <v>965</v>
      </c>
      <c r="U25" s="48"/>
      <c r="V25" s="48" t="s">
        <v>966</v>
      </c>
      <c r="W25" s="48" t="s">
        <v>967</v>
      </c>
      <c r="X25" s="48" t="s">
        <v>968</v>
      </c>
      <c r="Y25" s="48"/>
      <c r="Z25" s="48"/>
      <c r="AA25" s="48" t="s">
        <v>969</v>
      </c>
      <c r="AB25" s="48" t="s">
        <v>970</v>
      </c>
      <c r="AC25" s="48" t="s">
        <v>971</v>
      </c>
      <c r="AD25" s="48" t="s">
        <v>972</v>
      </c>
      <c r="AE25" s="48" t="s">
        <v>973</v>
      </c>
      <c r="AF25" s="48"/>
      <c r="AG25" s="48"/>
      <c r="AH25" s="48" t="s">
        <v>974</v>
      </c>
      <c r="AI25" s="48"/>
      <c r="AJ25" s="48" t="s">
        <v>951</v>
      </c>
      <c r="AK25" s="48" t="s">
        <v>975</v>
      </c>
      <c r="AL25" s="48" t="s">
        <v>976</v>
      </c>
      <c r="AM25" s="48" t="s">
        <v>977</v>
      </c>
      <c r="AN25" s="48"/>
      <c r="AO25" s="48"/>
      <c r="AP25" s="48"/>
      <c r="AQ25" s="48"/>
      <c r="AR25" s="48" t="s">
        <v>978</v>
      </c>
      <c r="AS25" s="48" t="s">
        <v>979</v>
      </c>
      <c r="AT25" s="48" t="s">
        <v>980</v>
      </c>
      <c r="AU25" s="48" t="s">
        <v>981</v>
      </c>
      <c r="AV25" s="48"/>
      <c r="AW25" s="48"/>
    </row>
    <row r="26" spans="2:49" ht="10.5" customHeight="1" x14ac:dyDescent="0.25">
      <c r="B26" s="45" t="s">
        <v>1495</v>
      </c>
      <c r="C26" s="45"/>
      <c r="D26" s="45"/>
      <c r="E26" s="45"/>
      <c r="F26" s="45"/>
      <c r="H26" s="45" t="s">
        <v>1496</v>
      </c>
      <c r="I26" s="45" t="s">
        <v>1496</v>
      </c>
      <c r="J26" s="45"/>
      <c r="K26" s="45"/>
      <c r="L26" s="5" t="s">
        <v>92</v>
      </c>
      <c r="M26" s="14" t="s">
        <v>136</v>
      </c>
      <c r="N26" s="6" t="s">
        <v>177</v>
      </c>
      <c r="O26" s="8" t="s">
        <v>412</v>
      </c>
      <c r="P26" s="11" t="s">
        <v>344</v>
      </c>
      <c r="Q26" s="47"/>
      <c r="R26" s="47" t="s">
        <v>982</v>
      </c>
      <c r="S26" s="47"/>
      <c r="T26" s="47" t="s">
        <v>983</v>
      </c>
      <c r="U26" s="47"/>
      <c r="V26" s="47" t="s">
        <v>984</v>
      </c>
      <c r="W26" s="47" t="s">
        <v>985</v>
      </c>
      <c r="X26" s="47" t="s">
        <v>986</v>
      </c>
      <c r="Y26" s="47"/>
      <c r="Z26" s="47"/>
      <c r="AA26" s="47" t="s">
        <v>987</v>
      </c>
      <c r="AB26" s="47" t="s">
        <v>988</v>
      </c>
      <c r="AC26" s="47" t="s">
        <v>989</v>
      </c>
      <c r="AD26" s="47" t="s">
        <v>990</v>
      </c>
      <c r="AE26" s="47" t="s">
        <v>991</v>
      </c>
      <c r="AF26" s="47"/>
      <c r="AG26" s="47"/>
      <c r="AH26" s="47" t="s">
        <v>876</v>
      </c>
      <c r="AI26" s="47"/>
      <c r="AJ26" s="47" t="s">
        <v>992</v>
      </c>
      <c r="AK26" s="47" t="s">
        <v>72</v>
      </c>
      <c r="AL26" s="47" t="s">
        <v>993</v>
      </c>
      <c r="AM26" s="47" t="s">
        <v>994</v>
      </c>
      <c r="AN26" s="47"/>
      <c r="AO26" s="47"/>
      <c r="AP26" s="47"/>
      <c r="AQ26" s="47"/>
      <c r="AR26" s="47" t="s">
        <v>995</v>
      </c>
      <c r="AS26" s="47" t="s">
        <v>996</v>
      </c>
      <c r="AT26" s="47" t="s">
        <v>997</v>
      </c>
      <c r="AU26" s="47" t="s">
        <v>998</v>
      </c>
      <c r="AV26" s="47"/>
      <c r="AW26" s="47"/>
    </row>
    <row r="27" spans="2:49" ht="10.5" customHeight="1" x14ac:dyDescent="0.25">
      <c r="L27" s="5" t="s">
        <v>93</v>
      </c>
      <c r="M27" s="14" t="s">
        <v>137</v>
      </c>
      <c r="N27" s="6" t="s">
        <v>178</v>
      </c>
      <c r="O27" s="8" t="s">
        <v>230</v>
      </c>
      <c r="P27" s="11" t="s">
        <v>345</v>
      </c>
      <c r="Q27" s="48"/>
      <c r="R27" s="48" t="s">
        <v>725</v>
      </c>
      <c r="S27" s="48"/>
      <c r="T27" s="48"/>
      <c r="U27" s="48"/>
      <c r="V27" s="48" t="s">
        <v>969</v>
      </c>
      <c r="W27" s="48" t="s">
        <v>999</v>
      </c>
      <c r="X27" s="48" t="s">
        <v>1000</v>
      </c>
      <c r="Y27" s="48"/>
      <c r="Z27" s="48"/>
      <c r="AA27" s="48" t="s">
        <v>1001</v>
      </c>
      <c r="AB27" s="48" t="s">
        <v>1002</v>
      </c>
      <c r="AC27" s="48" t="s">
        <v>1003</v>
      </c>
      <c r="AD27" s="48" t="s">
        <v>1004</v>
      </c>
      <c r="AE27" s="48" t="s">
        <v>835</v>
      </c>
      <c r="AF27" s="48"/>
      <c r="AG27" s="48"/>
      <c r="AH27" s="48" t="s">
        <v>1005</v>
      </c>
      <c r="AI27" s="48"/>
      <c r="AJ27" s="48" t="s">
        <v>1006</v>
      </c>
      <c r="AK27" s="48" t="s">
        <v>1007</v>
      </c>
      <c r="AL27" s="48" t="s">
        <v>1008</v>
      </c>
      <c r="AM27" s="48" t="s">
        <v>1009</v>
      </c>
      <c r="AN27" s="48"/>
      <c r="AO27" s="48"/>
      <c r="AP27" s="48"/>
      <c r="AQ27" s="48"/>
      <c r="AR27" s="48" t="s">
        <v>1010</v>
      </c>
      <c r="AS27" s="48" t="s">
        <v>234</v>
      </c>
      <c r="AT27" s="48" t="s">
        <v>1011</v>
      </c>
      <c r="AU27" s="48" t="s">
        <v>766</v>
      </c>
      <c r="AV27" s="48"/>
      <c r="AW27" s="48"/>
    </row>
    <row r="28" spans="2:49" ht="10.5" customHeight="1" x14ac:dyDescent="0.25">
      <c r="L28" s="5" t="s">
        <v>94</v>
      </c>
      <c r="M28" s="14" t="s">
        <v>138</v>
      </c>
      <c r="N28" s="6" t="s">
        <v>179</v>
      </c>
      <c r="O28" s="8" t="s">
        <v>231</v>
      </c>
      <c r="P28" s="11" t="s">
        <v>346</v>
      </c>
      <c r="Q28" s="47"/>
      <c r="R28" s="47" t="s">
        <v>1012</v>
      </c>
      <c r="S28" s="47"/>
      <c r="T28" s="47"/>
      <c r="U28" s="47"/>
      <c r="V28" s="47" t="s">
        <v>1013</v>
      </c>
      <c r="W28" s="47" t="s">
        <v>1014</v>
      </c>
      <c r="X28" s="47" t="s">
        <v>1015</v>
      </c>
      <c r="Y28" s="47"/>
      <c r="Z28" s="47"/>
      <c r="AA28" s="47" t="s">
        <v>1016</v>
      </c>
      <c r="AB28" s="47" t="s">
        <v>1017</v>
      </c>
      <c r="AC28" s="47" t="s">
        <v>914</v>
      </c>
      <c r="AD28" s="47" t="s">
        <v>1018</v>
      </c>
      <c r="AE28" s="47" t="s">
        <v>1019</v>
      </c>
      <c r="AF28" s="47"/>
      <c r="AG28" s="47"/>
      <c r="AH28" s="47" t="s">
        <v>1020</v>
      </c>
      <c r="AI28" s="47"/>
      <c r="AJ28" s="47" t="s">
        <v>1021</v>
      </c>
      <c r="AK28" s="47" t="s">
        <v>1022</v>
      </c>
      <c r="AL28" s="47" t="s">
        <v>1023</v>
      </c>
      <c r="AM28" s="47" t="s">
        <v>1024</v>
      </c>
      <c r="AN28" s="47"/>
      <c r="AO28" s="47"/>
      <c r="AP28" s="47"/>
      <c r="AQ28" s="47"/>
      <c r="AR28" s="47" t="s">
        <v>1025</v>
      </c>
      <c r="AS28" s="47" t="s">
        <v>1026</v>
      </c>
      <c r="AT28" s="47" t="s">
        <v>1027</v>
      </c>
      <c r="AU28" s="47" t="s">
        <v>590</v>
      </c>
      <c r="AV28" s="47"/>
      <c r="AW28" s="47"/>
    </row>
    <row r="29" spans="2:49" ht="10.5" customHeight="1" x14ac:dyDescent="0.25">
      <c r="L29" s="5" t="s">
        <v>95</v>
      </c>
      <c r="M29" s="14" t="s">
        <v>139</v>
      </c>
      <c r="N29" s="6" t="s">
        <v>180</v>
      </c>
      <c r="O29" s="8" t="s">
        <v>232</v>
      </c>
      <c r="P29" s="11" t="s">
        <v>347</v>
      </c>
      <c r="Q29" s="48"/>
      <c r="R29" s="48" t="s">
        <v>1028</v>
      </c>
      <c r="S29" s="48"/>
      <c r="T29" s="48"/>
      <c r="U29" s="48"/>
      <c r="V29" s="48" t="s">
        <v>1029</v>
      </c>
      <c r="W29" s="48" t="s">
        <v>1030</v>
      </c>
      <c r="X29" s="48" t="s">
        <v>1031</v>
      </c>
      <c r="Y29" s="48"/>
      <c r="Z29" s="48"/>
      <c r="AA29" s="48" t="s">
        <v>1032</v>
      </c>
      <c r="AB29" s="48"/>
      <c r="AC29" s="48" t="s">
        <v>1033</v>
      </c>
      <c r="AD29" s="48" t="s">
        <v>1034</v>
      </c>
      <c r="AE29" s="48" t="s">
        <v>1035</v>
      </c>
      <c r="AF29" s="48"/>
      <c r="AG29" s="48"/>
      <c r="AH29" s="48" t="s">
        <v>1036</v>
      </c>
      <c r="AI29" s="48"/>
      <c r="AJ29" s="48" t="s">
        <v>1037</v>
      </c>
      <c r="AK29" s="48" t="s">
        <v>1038</v>
      </c>
      <c r="AL29" s="48" t="s">
        <v>1039</v>
      </c>
      <c r="AM29" s="48" t="s">
        <v>1040</v>
      </c>
      <c r="AN29" s="48"/>
      <c r="AO29" s="48"/>
      <c r="AP29" s="48"/>
      <c r="AQ29" s="48"/>
      <c r="AR29" s="48" t="s">
        <v>1041</v>
      </c>
      <c r="AS29" s="48" t="s">
        <v>1042</v>
      </c>
      <c r="AT29" s="48" t="s">
        <v>1043</v>
      </c>
      <c r="AU29" s="48" t="s">
        <v>1044</v>
      </c>
      <c r="AV29" s="48"/>
      <c r="AW29" s="48"/>
    </row>
    <row r="30" spans="2:49" ht="10.5" customHeight="1" x14ac:dyDescent="0.25">
      <c r="L30" s="5" t="s">
        <v>96</v>
      </c>
      <c r="M30" s="14" t="s">
        <v>140</v>
      </c>
      <c r="N30" s="6" t="s">
        <v>181</v>
      </c>
      <c r="O30" s="8" t="s">
        <v>411</v>
      </c>
      <c r="P30" s="11" t="s">
        <v>348</v>
      </c>
      <c r="Q30" s="47"/>
      <c r="R30" s="47" t="s">
        <v>1045</v>
      </c>
      <c r="S30" s="47"/>
      <c r="T30" s="47"/>
      <c r="U30" s="47"/>
      <c r="V30" s="47" t="s">
        <v>1046</v>
      </c>
      <c r="W30" s="47" t="s">
        <v>1047</v>
      </c>
      <c r="X30" s="47" t="s">
        <v>1048</v>
      </c>
      <c r="Y30" s="47"/>
      <c r="Z30" s="47"/>
      <c r="AA30" s="47" t="s">
        <v>1049</v>
      </c>
      <c r="AB30" s="47"/>
      <c r="AC30" s="47" t="s">
        <v>1050</v>
      </c>
      <c r="AD30" s="47" t="s">
        <v>1051</v>
      </c>
      <c r="AE30" s="47" t="s">
        <v>1052</v>
      </c>
      <c r="AF30" s="47"/>
      <c r="AG30" s="47"/>
      <c r="AH30" s="47" t="s">
        <v>1053</v>
      </c>
      <c r="AI30" s="47"/>
      <c r="AJ30" s="47" t="s">
        <v>1054</v>
      </c>
      <c r="AK30" s="47" t="s">
        <v>1055</v>
      </c>
      <c r="AL30" s="47" t="s">
        <v>1056</v>
      </c>
      <c r="AM30" s="47" t="s">
        <v>1057</v>
      </c>
      <c r="AN30" s="47"/>
      <c r="AO30" s="47"/>
      <c r="AP30" s="47"/>
      <c r="AQ30" s="47"/>
      <c r="AR30" s="47" t="s">
        <v>1058</v>
      </c>
      <c r="AS30" s="47"/>
      <c r="AT30" s="47" t="s">
        <v>1059</v>
      </c>
      <c r="AU30" s="47" t="s">
        <v>1060</v>
      </c>
      <c r="AV30" s="47"/>
      <c r="AW30" s="47"/>
    </row>
    <row r="31" spans="2:49" ht="10.5" customHeight="1" x14ac:dyDescent="0.25">
      <c r="L31" s="5" t="s">
        <v>97</v>
      </c>
      <c r="M31" s="14" t="s">
        <v>141</v>
      </c>
      <c r="N31" s="6" t="s">
        <v>182</v>
      </c>
      <c r="O31" s="8" t="s">
        <v>233</v>
      </c>
      <c r="P31" s="11" t="s">
        <v>349</v>
      </c>
      <c r="Q31" s="48"/>
      <c r="R31" s="48" t="s">
        <v>215</v>
      </c>
      <c r="S31" s="48"/>
      <c r="T31" s="48"/>
      <c r="U31" s="48"/>
      <c r="V31" s="48" t="s">
        <v>1061</v>
      </c>
      <c r="W31" s="48" t="s">
        <v>1062</v>
      </c>
      <c r="X31" s="48"/>
      <c r="Y31" s="48"/>
      <c r="Z31" s="48"/>
      <c r="AA31" s="48" t="s">
        <v>1063</v>
      </c>
      <c r="AB31" s="48"/>
      <c r="AC31" s="48" t="s">
        <v>1064</v>
      </c>
      <c r="AD31" s="48" t="s">
        <v>1065</v>
      </c>
      <c r="AE31" s="48" t="s">
        <v>1066</v>
      </c>
      <c r="AF31" s="48"/>
      <c r="AG31" s="48"/>
      <c r="AH31" s="48" t="s">
        <v>1067</v>
      </c>
      <c r="AI31" s="48"/>
      <c r="AJ31" s="48" t="s">
        <v>1068</v>
      </c>
      <c r="AK31" s="48" t="s">
        <v>1002</v>
      </c>
      <c r="AL31" s="48" t="s">
        <v>721</v>
      </c>
      <c r="AM31" s="48" t="s">
        <v>1069</v>
      </c>
      <c r="AN31" s="48"/>
      <c r="AO31" s="48"/>
      <c r="AP31" s="48"/>
      <c r="AQ31" s="48"/>
      <c r="AR31" s="48" t="s">
        <v>835</v>
      </c>
      <c r="AS31" s="48"/>
      <c r="AT31" s="48" t="s">
        <v>1070</v>
      </c>
      <c r="AU31" s="48" t="s">
        <v>1071</v>
      </c>
      <c r="AV31" s="48"/>
      <c r="AW31" s="48"/>
    </row>
    <row r="32" spans="2:49" ht="10.5" customHeight="1" x14ac:dyDescent="0.25">
      <c r="L32" s="5" t="s">
        <v>98</v>
      </c>
      <c r="M32" s="14" t="s">
        <v>142</v>
      </c>
      <c r="N32" s="6" t="s">
        <v>183</v>
      </c>
      <c r="O32" s="8" t="s">
        <v>234</v>
      </c>
      <c r="P32" s="11" t="s">
        <v>350</v>
      </c>
      <c r="Q32" s="47"/>
      <c r="R32" s="47" t="s">
        <v>1072</v>
      </c>
      <c r="S32" s="47"/>
      <c r="T32" s="47"/>
      <c r="U32" s="47"/>
      <c r="V32" s="47" t="s">
        <v>1073</v>
      </c>
      <c r="W32" s="47" t="s">
        <v>1074</v>
      </c>
      <c r="X32" s="47"/>
      <c r="Y32" s="47"/>
      <c r="Z32" s="47"/>
      <c r="AA32" s="47" t="s">
        <v>1075</v>
      </c>
      <c r="AB32" s="47"/>
      <c r="AC32" s="47" t="s">
        <v>1076</v>
      </c>
      <c r="AD32" s="47"/>
      <c r="AE32" s="47" t="s">
        <v>1077</v>
      </c>
      <c r="AF32" s="47"/>
      <c r="AG32" s="47"/>
      <c r="AH32" s="47" t="s">
        <v>1078</v>
      </c>
      <c r="AI32" s="47"/>
      <c r="AJ32" s="47" t="s">
        <v>1079</v>
      </c>
      <c r="AK32" s="47" t="s">
        <v>1080</v>
      </c>
      <c r="AL32" s="47" t="s">
        <v>1081</v>
      </c>
      <c r="AM32" s="47" t="s">
        <v>1082</v>
      </c>
      <c r="AN32" s="47"/>
      <c r="AO32" s="47"/>
      <c r="AP32" s="47"/>
      <c r="AQ32" s="47"/>
      <c r="AR32" s="47" t="s">
        <v>1083</v>
      </c>
      <c r="AS32" s="47"/>
      <c r="AT32" s="47" t="s">
        <v>1084</v>
      </c>
      <c r="AU32" s="47" t="s">
        <v>1007</v>
      </c>
      <c r="AV32" s="47"/>
      <c r="AW32" s="47"/>
    </row>
    <row r="33" spans="12:49" ht="10.5" customHeight="1" x14ac:dyDescent="0.25">
      <c r="L33" s="5" t="s">
        <v>99</v>
      </c>
      <c r="M33" s="14" t="s">
        <v>143</v>
      </c>
      <c r="N33" s="6" t="s">
        <v>184</v>
      </c>
      <c r="O33" s="8" t="s">
        <v>235</v>
      </c>
      <c r="P33" s="11" t="s">
        <v>351</v>
      </c>
      <c r="Q33" s="48"/>
      <c r="R33" s="48" t="s">
        <v>1085</v>
      </c>
      <c r="S33" s="48"/>
      <c r="T33" s="48"/>
      <c r="U33" s="48"/>
      <c r="V33" s="48" t="s">
        <v>1086</v>
      </c>
      <c r="W33" s="48" t="s">
        <v>1087</v>
      </c>
      <c r="X33" s="48"/>
      <c r="Y33" s="48"/>
      <c r="Z33" s="48"/>
      <c r="AA33" s="48" t="s">
        <v>1088</v>
      </c>
      <c r="AB33" s="48"/>
      <c r="AC33" s="48" t="s">
        <v>1089</v>
      </c>
      <c r="AD33" s="48"/>
      <c r="AE33" s="48" t="s">
        <v>1090</v>
      </c>
      <c r="AF33" s="48"/>
      <c r="AG33" s="48"/>
      <c r="AH33" s="48" t="s">
        <v>1091</v>
      </c>
      <c r="AI33" s="48"/>
      <c r="AJ33" s="48"/>
      <c r="AK33" s="48"/>
      <c r="AL33" s="48" t="s">
        <v>1092</v>
      </c>
      <c r="AM33" s="48" t="s">
        <v>1093</v>
      </c>
      <c r="AN33" s="48"/>
      <c r="AO33" s="48"/>
      <c r="AP33" s="48"/>
      <c r="AQ33" s="48"/>
      <c r="AR33" s="48" t="s">
        <v>1094</v>
      </c>
      <c r="AS33" s="48"/>
      <c r="AT33" s="48" t="s">
        <v>1095</v>
      </c>
      <c r="AU33" s="48" t="s">
        <v>1096</v>
      </c>
      <c r="AV33" s="48"/>
      <c r="AW33" s="48"/>
    </row>
    <row r="34" spans="12:49" ht="10.5" customHeight="1" x14ac:dyDescent="0.25">
      <c r="L34" s="5" t="s">
        <v>100</v>
      </c>
      <c r="M34" s="14" t="s">
        <v>144</v>
      </c>
      <c r="N34" s="6" t="s">
        <v>185</v>
      </c>
      <c r="O34" s="8" t="s">
        <v>410</v>
      </c>
      <c r="P34" s="11" t="s">
        <v>352</v>
      </c>
      <c r="Q34" s="47"/>
      <c r="R34" s="47" t="s">
        <v>1097</v>
      </c>
      <c r="S34" s="47"/>
      <c r="T34" s="47"/>
      <c r="U34" s="47"/>
      <c r="V34" s="47" t="s">
        <v>1098</v>
      </c>
      <c r="W34" s="47" t="s">
        <v>1099</v>
      </c>
      <c r="X34" s="47"/>
      <c r="Y34" s="47"/>
      <c r="Z34" s="47"/>
      <c r="AA34" s="47" t="s">
        <v>1100</v>
      </c>
      <c r="AB34" s="47"/>
      <c r="AC34" s="47"/>
      <c r="AD34" s="47"/>
      <c r="AE34" s="47" t="s">
        <v>1101</v>
      </c>
      <c r="AF34" s="47"/>
      <c r="AG34" s="47"/>
      <c r="AH34" s="47" t="s">
        <v>1102</v>
      </c>
      <c r="AI34" s="47"/>
      <c r="AJ34" s="47"/>
      <c r="AK34" s="47"/>
      <c r="AL34" s="47" t="s">
        <v>1103</v>
      </c>
      <c r="AM34" s="47" t="s">
        <v>1104</v>
      </c>
      <c r="AN34" s="47"/>
      <c r="AO34" s="47"/>
      <c r="AP34" s="47"/>
      <c r="AQ34" s="47"/>
      <c r="AR34" s="47" t="s">
        <v>1105</v>
      </c>
      <c r="AS34" s="47"/>
      <c r="AT34" s="47" t="s">
        <v>1106</v>
      </c>
      <c r="AU34" s="47" t="s">
        <v>1107</v>
      </c>
      <c r="AV34" s="47"/>
      <c r="AW34" s="47"/>
    </row>
    <row r="35" spans="12:49" ht="10.5" customHeight="1" x14ac:dyDescent="0.25">
      <c r="L35" s="5" t="s">
        <v>101</v>
      </c>
      <c r="M35" s="14" t="s">
        <v>145</v>
      </c>
      <c r="N35" s="6" t="s">
        <v>186</v>
      </c>
      <c r="O35" s="8" t="s">
        <v>236</v>
      </c>
      <c r="P35" s="11" t="s">
        <v>353</v>
      </c>
      <c r="Q35" s="48"/>
      <c r="R35" s="48" t="s">
        <v>1108</v>
      </c>
      <c r="S35" s="48"/>
      <c r="T35" s="48"/>
      <c r="U35" s="48"/>
      <c r="V35" s="48" t="s">
        <v>1109</v>
      </c>
      <c r="W35" s="48" t="s">
        <v>1110</v>
      </c>
      <c r="X35" s="48"/>
      <c r="Y35" s="48"/>
      <c r="Z35" s="48"/>
      <c r="AA35" s="48" t="s">
        <v>1111</v>
      </c>
      <c r="AB35" s="48"/>
      <c r="AC35" s="48"/>
      <c r="AD35" s="48"/>
      <c r="AE35" s="48" t="s">
        <v>1112</v>
      </c>
      <c r="AF35" s="48"/>
      <c r="AG35" s="48"/>
      <c r="AH35" s="48" t="s">
        <v>1113</v>
      </c>
      <c r="AI35" s="48"/>
      <c r="AJ35" s="48"/>
      <c r="AK35" s="48"/>
      <c r="AL35" s="48" t="s">
        <v>1114</v>
      </c>
      <c r="AM35" s="48" t="s">
        <v>1115</v>
      </c>
      <c r="AN35" s="48"/>
      <c r="AO35" s="48"/>
      <c r="AP35" s="48"/>
      <c r="AQ35" s="48"/>
      <c r="AR35" s="48" t="s">
        <v>1116</v>
      </c>
      <c r="AS35" s="48"/>
      <c r="AT35" s="48" t="s">
        <v>1117</v>
      </c>
      <c r="AU35" s="48" t="s">
        <v>979</v>
      </c>
      <c r="AV35" s="48"/>
      <c r="AW35" s="48"/>
    </row>
    <row r="36" spans="12:49" ht="10.5" customHeight="1" x14ac:dyDescent="0.25">
      <c r="L36" s="5" t="s">
        <v>102</v>
      </c>
      <c r="M36" s="14" t="s">
        <v>146</v>
      </c>
      <c r="N36" s="6" t="s">
        <v>187</v>
      </c>
      <c r="O36" s="8" t="s">
        <v>237</v>
      </c>
      <c r="Q36" s="47"/>
      <c r="R36" s="47" t="s">
        <v>1118</v>
      </c>
      <c r="S36" s="47"/>
      <c r="T36" s="47"/>
      <c r="U36" s="47"/>
      <c r="V36" s="47" t="s">
        <v>1119</v>
      </c>
      <c r="W36" s="47" t="s">
        <v>1120</v>
      </c>
      <c r="X36" s="47"/>
      <c r="Y36" s="47"/>
      <c r="Z36" s="47"/>
      <c r="AA36" s="47" t="s">
        <v>1121</v>
      </c>
      <c r="AB36" s="47"/>
      <c r="AC36" s="47"/>
      <c r="AD36" s="47"/>
      <c r="AE36" s="47" t="s">
        <v>1122</v>
      </c>
      <c r="AF36" s="47"/>
      <c r="AG36" s="47"/>
      <c r="AH36" s="47" t="s">
        <v>1123</v>
      </c>
      <c r="AI36" s="47"/>
      <c r="AJ36" s="47"/>
      <c r="AK36" s="47"/>
      <c r="AL36" s="47" t="s">
        <v>762</v>
      </c>
      <c r="AM36" s="47" t="s">
        <v>766</v>
      </c>
      <c r="AN36" s="47"/>
      <c r="AO36" s="47"/>
      <c r="AP36" s="47"/>
      <c r="AQ36" s="47"/>
      <c r="AR36" s="47" t="s">
        <v>1124</v>
      </c>
      <c r="AS36" s="47"/>
      <c r="AT36" s="47" t="s">
        <v>1125</v>
      </c>
      <c r="AU36" s="47" t="s">
        <v>1126</v>
      </c>
      <c r="AV36" s="47"/>
      <c r="AW36" s="47"/>
    </row>
    <row r="37" spans="12:49" ht="10.5" customHeight="1" x14ac:dyDescent="0.25">
      <c r="L37" s="5" t="s">
        <v>16</v>
      </c>
      <c r="M37" s="14" t="s">
        <v>147</v>
      </c>
      <c r="N37" s="6" t="s">
        <v>188</v>
      </c>
      <c r="Q37" s="48"/>
      <c r="R37" s="48" t="s">
        <v>1127</v>
      </c>
      <c r="S37" s="48"/>
      <c r="T37" s="48"/>
      <c r="U37" s="48"/>
      <c r="V37" s="48" t="s">
        <v>1128</v>
      </c>
      <c r="W37" s="48" t="s">
        <v>1129</v>
      </c>
      <c r="X37" s="48"/>
      <c r="Y37" s="48"/>
      <c r="Z37" s="48"/>
      <c r="AA37" s="48" t="s">
        <v>1130</v>
      </c>
      <c r="AB37" s="48"/>
      <c r="AC37" s="48"/>
      <c r="AD37" s="48"/>
      <c r="AE37" s="48" t="s">
        <v>1131</v>
      </c>
      <c r="AF37" s="48"/>
      <c r="AG37" s="48"/>
      <c r="AH37" s="48" t="s">
        <v>1132</v>
      </c>
      <c r="AI37" s="48"/>
      <c r="AJ37" s="48"/>
      <c r="AK37" s="48"/>
      <c r="AL37" s="48" t="s">
        <v>1133</v>
      </c>
      <c r="AM37" s="48" t="s">
        <v>1134</v>
      </c>
      <c r="AN37" s="48"/>
      <c r="AO37" s="48"/>
      <c r="AP37" s="48"/>
      <c r="AQ37" s="48"/>
      <c r="AR37" s="48" t="s">
        <v>1135</v>
      </c>
      <c r="AS37" s="48"/>
      <c r="AT37" s="48" t="s">
        <v>1136</v>
      </c>
      <c r="AU37" s="48" t="s">
        <v>1137</v>
      </c>
      <c r="AV37" s="48"/>
      <c r="AW37" s="48"/>
    </row>
    <row r="38" spans="12:49" ht="10.5" customHeight="1" x14ac:dyDescent="0.25">
      <c r="M38" s="14" t="s">
        <v>148</v>
      </c>
      <c r="N38" s="6" t="s">
        <v>189</v>
      </c>
      <c r="Q38" s="47"/>
      <c r="R38" s="47" t="s">
        <v>1138</v>
      </c>
      <c r="S38" s="47"/>
      <c r="T38" s="47"/>
      <c r="U38" s="47"/>
      <c r="V38" s="47" t="s">
        <v>1139</v>
      </c>
      <c r="W38" s="47" t="s">
        <v>1140</v>
      </c>
      <c r="X38" s="47"/>
      <c r="Y38" s="47"/>
      <c r="Z38" s="47"/>
      <c r="AA38" s="47" t="s">
        <v>1141</v>
      </c>
      <c r="AB38" s="47"/>
      <c r="AC38" s="47"/>
      <c r="AD38" s="47"/>
      <c r="AE38" s="47" t="s">
        <v>1142</v>
      </c>
      <c r="AF38" s="47"/>
      <c r="AG38" s="47"/>
      <c r="AH38" s="47" t="s">
        <v>1143</v>
      </c>
      <c r="AI38" s="47"/>
      <c r="AJ38" s="47"/>
      <c r="AK38" s="47"/>
      <c r="AL38" s="47" t="s">
        <v>1144</v>
      </c>
      <c r="AM38" s="47" t="s">
        <v>1145</v>
      </c>
      <c r="AN38" s="47"/>
      <c r="AO38" s="47"/>
      <c r="AP38" s="47"/>
      <c r="AQ38" s="47"/>
      <c r="AR38" s="47" t="s">
        <v>1146</v>
      </c>
      <c r="AS38" s="47"/>
      <c r="AT38" s="47" t="s">
        <v>1147</v>
      </c>
      <c r="AU38" s="47" t="s">
        <v>1148</v>
      </c>
      <c r="AV38" s="47"/>
      <c r="AW38" s="47"/>
    </row>
    <row r="39" spans="12:49" ht="10.5" customHeight="1" x14ac:dyDescent="0.25">
      <c r="M39" s="14" t="s">
        <v>149</v>
      </c>
      <c r="N39" s="6" t="s">
        <v>190</v>
      </c>
      <c r="Q39" s="48"/>
      <c r="R39" s="48" t="s">
        <v>1149</v>
      </c>
      <c r="S39" s="48"/>
      <c r="T39" s="48"/>
      <c r="U39" s="48"/>
      <c r="V39" s="48" t="s">
        <v>1150</v>
      </c>
      <c r="W39" s="48" t="s">
        <v>1151</v>
      </c>
      <c r="X39" s="48"/>
      <c r="Y39" s="48"/>
      <c r="Z39" s="48"/>
      <c r="AA39" s="48" t="s">
        <v>1152</v>
      </c>
      <c r="AB39" s="48"/>
      <c r="AC39" s="48"/>
      <c r="AD39" s="48"/>
      <c r="AE39" s="48" t="s">
        <v>1153</v>
      </c>
      <c r="AF39" s="48"/>
      <c r="AG39" s="48"/>
      <c r="AH39" s="48" t="s">
        <v>1154</v>
      </c>
      <c r="AI39" s="48"/>
      <c r="AJ39" s="48"/>
      <c r="AK39" s="48"/>
      <c r="AL39" s="48" t="s">
        <v>1155</v>
      </c>
      <c r="AM39" s="48" t="s">
        <v>1156</v>
      </c>
      <c r="AN39" s="48"/>
      <c r="AO39" s="48"/>
      <c r="AP39" s="48"/>
      <c r="AQ39" s="48"/>
      <c r="AR39" s="48" t="s">
        <v>1157</v>
      </c>
      <c r="AS39" s="48"/>
      <c r="AT39" s="48" t="s">
        <v>1158</v>
      </c>
      <c r="AU39" s="48" t="s">
        <v>1159</v>
      </c>
      <c r="AV39" s="48"/>
      <c r="AW39" s="48"/>
    </row>
    <row r="40" spans="12:49" ht="10.5" customHeight="1" x14ac:dyDescent="0.25">
      <c r="M40" s="14" t="s">
        <v>150</v>
      </c>
      <c r="N40" s="6" t="s">
        <v>191</v>
      </c>
      <c r="Q40" s="47"/>
      <c r="R40" s="47" t="s">
        <v>1160</v>
      </c>
      <c r="S40" s="47"/>
      <c r="T40" s="47"/>
      <c r="U40" s="47"/>
      <c r="V40" s="47" t="s">
        <v>1121</v>
      </c>
      <c r="W40" s="47" t="s">
        <v>1161</v>
      </c>
      <c r="X40" s="47"/>
      <c r="Y40" s="47"/>
      <c r="Z40" s="47"/>
      <c r="AA40" s="47" t="s">
        <v>234</v>
      </c>
      <c r="AB40" s="47"/>
      <c r="AC40" s="47"/>
      <c r="AD40" s="47"/>
      <c r="AE40" s="47" t="s">
        <v>97</v>
      </c>
      <c r="AF40" s="47"/>
      <c r="AG40" s="47"/>
      <c r="AH40" s="47" t="s">
        <v>1162</v>
      </c>
      <c r="AI40" s="47"/>
      <c r="AJ40" s="47"/>
      <c r="AK40" s="47"/>
      <c r="AL40" s="47" t="s">
        <v>1163</v>
      </c>
      <c r="AM40" s="47" t="s">
        <v>1164</v>
      </c>
      <c r="AN40" s="47"/>
      <c r="AO40" s="47"/>
      <c r="AP40" s="47"/>
      <c r="AQ40" s="47"/>
      <c r="AR40" s="47" t="s">
        <v>1165</v>
      </c>
      <c r="AS40" s="47"/>
      <c r="AT40" s="47" t="s">
        <v>1166</v>
      </c>
      <c r="AU40" s="47" t="s">
        <v>1167</v>
      </c>
      <c r="AV40" s="47"/>
      <c r="AW40" s="47"/>
    </row>
    <row r="41" spans="12:49" ht="10.5" customHeight="1" x14ac:dyDescent="0.25">
      <c r="M41" s="14" t="s">
        <v>115</v>
      </c>
      <c r="N41" s="6" t="s">
        <v>192</v>
      </c>
      <c r="Q41" s="48"/>
      <c r="R41" s="48" t="s">
        <v>1168</v>
      </c>
      <c r="S41" s="48"/>
      <c r="T41" s="48"/>
      <c r="U41" s="48"/>
      <c r="V41" s="48" t="s">
        <v>1169</v>
      </c>
      <c r="W41" s="48" t="s">
        <v>1170</v>
      </c>
      <c r="X41" s="48"/>
      <c r="Y41" s="48"/>
      <c r="Z41" s="48"/>
      <c r="AA41" s="48" t="s">
        <v>1171</v>
      </c>
      <c r="AB41" s="48"/>
      <c r="AC41" s="48"/>
      <c r="AD41" s="48"/>
      <c r="AE41" s="48" t="s">
        <v>1172</v>
      </c>
      <c r="AF41" s="48"/>
      <c r="AG41" s="48"/>
      <c r="AH41" s="48"/>
      <c r="AI41" s="48"/>
      <c r="AJ41" s="48"/>
      <c r="AK41" s="48"/>
      <c r="AL41" s="48" t="s">
        <v>1173</v>
      </c>
      <c r="AM41" s="48" t="s">
        <v>1174</v>
      </c>
      <c r="AN41" s="48"/>
      <c r="AO41" s="48"/>
      <c r="AP41" s="48"/>
      <c r="AQ41" s="48"/>
      <c r="AR41" s="48" t="s">
        <v>98</v>
      </c>
      <c r="AS41" s="48"/>
      <c r="AT41" s="48" t="s">
        <v>1175</v>
      </c>
      <c r="AU41" s="48" t="s">
        <v>1176</v>
      </c>
      <c r="AV41" s="48"/>
      <c r="AW41" s="48"/>
    </row>
    <row r="42" spans="12:49" ht="10.5" customHeight="1" x14ac:dyDescent="0.25">
      <c r="M42" s="14" t="s">
        <v>151</v>
      </c>
      <c r="N42" s="6" t="s">
        <v>193</v>
      </c>
      <c r="Q42" s="47"/>
      <c r="R42" s="47" t="s">
        <v>1177</v>
      </c>
      <c r="S42" s="47"/>
      <c r="T42" s="47"/>
      <c r="U42" s="47"/>
      <c r="V42" s="47" t="s">
        <v>1178</v>
      </c>
      <c r="W42" s="47" t="s">
        <v>1179</v>
      </c>
      <c r="X42" s="47"/>
      <c r="Y42" s="47"/>
      <c r="Z42" s="47"/>
      <c r="AA42" s="47" t="s">
        <v>1180</v>
      </c>
      <c r="AB42" s="47"/>
      <c r="AC42" s="47"/>
      <c r="AD42" s="47"/>
      <c r="AE42" s="47" t="s">
        <v>1181</v>
      </c>
      <c r="AF42" s="47"/>
      <c r="AG42" s="47"/>
      <c r="AH42" s="47"/>
      <c r="AI42" s="47"/>
      <c r="AJ42" s="47"/>
      <c r="AK42" s="47"/>
      <c r="AL42" s="47" t="s">
        <v>1182</v>
      </c>
      <c r="AM42" s="47" t="s">
        <v>1183</v>
      </c>
      <c r="AN42" s="47"/>
      <c r="AO42" s="47"/>
      <c r="AP42" s="47"/>
      <c r="AQ42" s="47"/>
      <c r="AR42" s="47" t="s">
        <v>1184</v>
      </c>
      <c r="AS42" s="47"/>
      <c r="AT42" s="47" t="s">
        <v>1185</v>
      </c>
      <c r="AU42" s="47" t="s">
        <v>1186</v>
      </c>
      <c r="AV42" s="47"/>
      <c r="AW42" s="47"/>
    </row>
    <row r="43" spans="12:49" ht="10.5" customHeight="1" x14ac:dyDescent="0.25">
      <c r="M43" s="14" t="s">
        <v>116</v>
      </c>
      <c r="N43" s="6" t="s">
        <v>194</v>
      </c>
      <c r="Q43" s="48"/>
      <c r="R43" s="48" t="s">
        <v>961</v>
      </c>
      <c r="S43" s="48"/>
      <c r="T43" s="48"/>
      <c r="U43" s="48"/>
      <c r="V43" s="48" t="s">
        <v>1187</v>
      </c>
      <c r="W43" s="48" t="s">
        <v>1188</v>
      </c>
      <c r="X43" s="48"/>
      <c r="Y43" s="48"/>
      <c r="Z43" s="48"/>
      <c r="AA43" s="48" t="s">
        <v>1189</v>
      </c>
      <c r="AB43" s="48"/>
      <c r="AC43" s="48"/>
      <c r="AD43" s="48"/>
      <c r="AE43" s="48" t="s">
        <v>1190</v>
      </c>
      <c r="AF43" s="48"/>
      <c r="AG43" s="48"/>
      <c r="AH43" s="48"/>
      <c r="AI43" s="48"/>
      <c r="AJ43" s="48"/>
      <c r="AK43" s="48"/>
      <c r="AL43" s="48" t="s">
        <v>1191</v>
      </c>
      <c r="AM43" s="48" t="s">
        <v>229</v>
      </c>
      <c r="AN43" s="48"/>
      <c r="AO43" s="48"/>
      <c r="AP43" s="48"/>
      <c r="AQ43" s="48"/>
      <c r="AR43" s="48" t="s">
        <v>1192</v>
      </c>
      <c r="AS43" s="48"/>
      <c r="AT43" s="48" t="s">
        <v>1193</v>
      </c>
      <c r="AU43" s="48" t="s">
        <v>1194</v>
      </c>
      <c r="AV43" s="48"/>
      <c r="AW43" s="48"/>
    </row>
    <row r="44" spans="12:49" ht="10.5" customHeight="1" x14ac:dyDescent="0.25">
      <c r="M44" s="14" t="s">
        <v>152</v>
      </c>
      <c r="N44" s="6" t="s">
        <v>195</v>
      </c>
      <c r="Q44" s="47"/>
      <c r="R44" s="47" t="s">
        <v>686</v>
      </c>
      <c r="S44" s="47"/>
      <c r="T44" s="47"/>
      <c r="U44" s="47"/>
      <c r="V44" s="47" t="s">
        <v>1195</v>
      </c>
      <c r="W44" s="47" t="s">
        <v>1196</v>
      </c>
      <c r="X44" s="47"/>
      <c r="Y44" s="47"/>
      <c r="Z44" s="47"/>
      <c r="AA44" s="47" t="s">
        <v>1197</v>
      </c>
      <c r="AB44" s="47"/>
      <c r="AC44" s="47"/>
      <c r="AD44" s="47"/>
      <c r="AE44" s="47" t="s">
        <v>1198</v>
      </c>
      <c r="AF44" s="47"/>
      <c r="AG44" s="47"/>
      <c r="AH44" s="47"/>
      <c r="AI44" s="47"/>
      <c r="AJ44" s="47"/>
      <c r="AK44" s="47"/>
      <c r="AL44" s="47"/>
      <c r="AM44" s="47" t="s">
        <v>1199</v>
      </c>
      <c r="AN44" s="47"/>
      <c r="AO44" s="47"/>
      <c r="AP44" s="47"/>
      <c r="AQ44" s="47"/>
      <c r="AR44" s="47" t="s">
        <v>1200</v>
      </c>
      <c r="AS44" s="47"/>
      <c r="AT44" s="47" t="s">
        <v>1201</v>
      </c>
      <c r="AU44" s="47" t="s">
        <v>1202</v>
      </c>
      <c r="AV44" s="47"/>
      <c r="AW44" s="47"/>
    </row>
    <row r="45" spans="12:49" ht="10.5" customHeight="1" x14ac:dyDescent="0.25">
      <c r="M45" s="14" t="s">
        <v>117</v>
      </c>
      <c r="N45" s="6" t="s">
        <v>196</v>
      </c>
      <c r="Q45" s="48"/>
      <c r="R45" s="48" t="s">
        <v>1203</v>
      </c>
      <c r="S45" s="48"/>
      <c r="T45" s="48"/>
      <c r="U45" s="48"/>
      <c r="V45" s="48" t="s">
        <v>1204</v>
      </c>
      <c r="W45" s="48" t="s">
        <v>1205</v>
      </c>
      <c r="X45" s="48"/>
      <c r="Y45" s="48"/>
      <c r="Z45" s="48"/>
      <c r="AA45" s="48" t="s">
        <v>1206</v>
      </c>
      <c r="AB45" s="48"/>
      <c r="AC45" s="48"/>
      <c r="AD45" s="48"/>
      <c r="AE45" s="48" t="s">
        <v>1207</v>
      </c>
      <c r="AF45" s="48"/>
      <c r="AG45" s="48"/>
      <c r="AH45" s="48"/>
      <c r="AI45" s="48"/>
      <c r="AJ45" s="48"/>
      <c r="AK45" s="48"/>
      <c r="AL45" s="48"/>
      <c r="AM45" s="48" t="s">
        <v>1208</v>
      </c>
      <c r="AN45" s="48"/>
      <c r="AO45" s="48"/>
      <c r="AP45" s="48"/>
      <c r="AQ45" s="48"/>
      <c r="AR45" s="48" t="s">
        <v>1209</v>
      </c>
      <c r="AS45" s="48"/>
      <c r="AT45" s="48" t="s">
        <v>1210</v>
      </c>
      <c r="AU45" s="48" t="s">
        <v>1211</v>
      </c>
      <c r="AV45" s="48"/>
      <c r="AW45" s="48"/>
    </row>
    <row r="46" spans="12:49" ht="10.5" customHeight="1" x14ac:dyDescent="0.25">
      <c r="M46" s="14" t="s">
        <v>118</v>
      </c>
      <c r="N46" s="6" t="s">
        <v>197</v>
      </c>
      <c r="Q46" s="47"/>
      <c r="R46" s="47" t="s">
        <v>1212</v>
      </c>
      <c r="S46" s="47"/>
      <c r="T46" s="47"/>
      <c r="U46" s="47"/>
      <c r="V46" s="47" t="s">
        <v>1213</v>
      </c>
      <c r="W46" s="47" t="s">
        <v>1214</v>
      </c>
      <c r="X46" s="47"/>
      <c r="Y46" s="47"/>
      <c r="Z46" s="47"/>
      <c r="AA46" s="47"/>
      <c r="AB46" s="47"/>
      <c r="AC46" s="47"/>
      <c r="AD46" s="47"/>
      <c r="AE46" s="47" t="s">
        <v>1215</v>
      </c>
      <c r="AF46" s="47"/>
      <c r="AG46" s="47"/>
      <c r="AH46" s="47"/>
      <c r="AI46" s="47"/>
      <c r="AJ46" s="47"/>
      <c r="AK46" s="47"/>
      <c r="AL46" s="47"/>
      <c r="AM46" s="47" t="s">
        <v>1216</v>
      </c>
      <c r="AN46" s="47"/>
      <c r="AO46" s="47"/>
      <c r="AP46" s="47"/>
      <c r="AQ46" s="47"/>
      <c r="AR46" s="47" t="s">
        <v>1217</v>
      </c>
      <c r="AS46" s="47"/>
      <c r="AT46" s="47" t="s">
        <v>1152</v>
      </c>
      <c r="AU46" s="47"/>
      <c r="AV46" s="47"/>
      <c r="AW46" s="47"/>
    </row>
    <row r="47" spans="12:49" ht="10.5" customHeight="1" x14ac:dyDescent="0.25">
      <c r="M47" s="14" t="s">
        <v>153</v>
      </c>
      <c r="N47" s="6" t="s">
        <v>198</v>
      </c>
      <c r="Q47" s="48"/>
      <c r="R47" s="48" t="s">
        <v>1218</v>
      </c>
      <c r="S47" s="48"/>
      <c r="T47" s="48"/>
      <c r="U47" s="48"/>
      <c r="V47" s="48" t="s">
        <v>1219</v>
      </c>
      <c r="W47" s="48" t="s">
        <v>1220</v>
      </c>
      <c r="X47" s="48"/>
      <c r="Y47" s="48"/>
      <c r="Z47" s="48"/>
      <c r="AA47" s="48"/>
      <c r="AB47" s="48"/>
      <c r="AC47" s="48"/>
      <c r="AD47" s="48"/>
      <c r="AE47" s="48" t="s">
        <v>1221</v>
      </c>
      <c r="AF47" s="48"/>
      <c r="AG47" s="48"/>
      <c r="AH47" s="48"/>
      <c r="AI47" s="48"/>
      <c r="AJ47" s="48"/>
      <c r="AK47" s="48"/>
      <c r="AL47" s="48"/>
      <c r="AM47" s="48" t="s">
        <v>1222</v>
      </c>
      <c r="AN47" s="48"/>
      <c r="AO47" s="48"/>
      <c r="AP47" s="48"/>
      <c r="AQ47" s="48"/>
      <c r="AR47" s="48" t="s">
        <v>1223</v>
      </c>
      <c r="AS47" s="48"/>
      <c r="AT47" s="48" t="s">
        <v>1224</v>
      </c>
      <c r="AU47" s="48"/>
      <c r="AV47" s="48"/>
      <c r="AW47" s="48"/>
    </row>
    <row r="48" spans="12:49" ht="10.5" customHeight="1" x14ac:dyDescent="0.25">
      <c r="M48" s="14" t="s">
        <v>119</v>
      </c>
      <c r="N48" s="6" t="s">
        <v>199</v>
      </c>
      <c r="Q48" s="47"/>
      <c r="R48" s="47" t="s">
        <v>1225</v>
      </c>
      <c r="S48" s="47"/>
      <c r="T48" s="47"/>
      <c r="U48" s="47"/>
      <c r="V48" s="47" t="s">
        <v>846</v>
      </c>
      <c r="W48" s="47" t="s">
        <v>1226</v>
      </c>
      <c r="X48" s="47"/>
      <c r="Y48" s="47"/>
      <c r="Z48" s="47"/>
      <c r="AA48" s="47"/>
      <c r="AB48" s="47"/>
      <c r="AC48" s="47"/>
      <c r="AD48" s="47"/>
      <c r="AE48" s="47" t="s">
        <v>1227</v>
      </c>
      <c r="AF48" s="47"/>
      <c r="AG48" s="47"/>
      <c r="AH48" s="47"/>
      <c r="AI48" s="47"/>
      <c r="AJ48" s="47"/>
      <c r="AK48" s="47"/>
      <c r="AL48" s="47"/>
      <c r="AM48" s="47" t="s">
        <v>1228</v>
      </c>
      <c r="AN48" s="47"/>
      <c r="AO48" s="47"/>
      <c r="AP48" s="47"/>
      <c r="AQ48" s="47"/>
      <c r="AR48" s="47" t="s">
        <v>1229</v>
      </c>
      <c r="AS48" s="47"/>
      <c r="AT48" s="47" t="s">
        <v>1230</v>
      </c>
      <c r="AU48" s="47"/>
      <c r="AV48" s="47"/>
      <c r="AW48" s="47"/>
    </row>
    <row r="49" spans="13:49" ht="10.5" customHeight="1" x14ac:dyDescent="0.25">
      <c r="M49" s="14" t="s">
        <v>154</v>
      </c>
      <c r="N49" s="6" t="s">
        <v>200</v>
      </c>
      <c r="Q49" s="48"/>
      <c r="R49" s="48" t="s">
        <v>1231</v>
      </c>
      <c r="S49" s="48"/>
      <c r="T49" s="48"/>
      <c r="U49" s="48"/>
      <c r="V49" s="48" t="s">
        <v>1232</v>
      </c>
      <c r="W49" s="48" t="s">
        <v>1233</v>
      </c>
      <c r="X49" s="48"/>
      <c r="Y49" s="48"/>
      <c r="Z49" s="48"/>
      <c r="AA49" s="48"/>
      <c r="AB49" s="48"/>
      <c r="AC49" s="48"/>
      <c r="AD49" s="48"/>
      <c r="AE49" s="48" t="s">
        <v>1234</v>
      </c>
      <c r="AF49" s="48"/>
      <c r="AG49" s="48"/>
      <c r="AH49" s="48"/>
      <c r="AI49" s="48"/>
      <c r="AJ49" s="48"/>
      <c r="AK49" s="48"/>
      <c r="AL49" s="48"/>
      <c r="AM49" s="48" t="s">
        <v>526</v>
      </c>
      <c r="AN49" s="48"/>
      <c r="AO49" s="48"/>
      <c r="AP49" s="48"/>
      <c r="AQ49" s="48"/>
      <c r="AR49" s="48" t="s">
        <v>1235</v>
      </c>
      <c r="AS49" s="48"/>
      <c r="AT49" s="48" t="s">
        <v>1236</v>
      </c>
      <c r="AU49" s="48"/>
      <c r="AV49" s="48"/>
      <c r="AW49" s="48"/>
    </row>
    <row r="50" spans="13:49" ht="8.25" customHeight="1" x14ac:dyDescent="0.25">
      <c r="M50" s="14" t="s">
        <v>155</v>
      </c>
      <c r="N50" s="6" t="s">
        <v>201</v>
      </c>
      <c r="Q50" s="47"/>
      <c r="R50" s="47" t="s">
        <v>1237</v>
      </c>
      <c r="S50" s="47"/>
      <c r="T50" s="47"/>
      <c r="U50" s="47"/>
      <c r="V50" s="47"/>
      <c r="W50" s="47" t="s">
        <v>1238</v>
      </c>
      <c r="X50" s="47"/>
      <c r="Y50" s="47"/>
      <c r="Z50" s="47"/>
      <c r="AA50" s="47"/>
      <c r="AB50" s="47"/>
      <c r="AC50" s="47"/>
      <c r="AD50" s="47"/>
      <c r="AE50" s="47" t="s">
        <v>1239</v>
      </c>
      <c r="AF50" s="47"/>
      <c r="AG50" s="47"/>
      <c r="AH50" s="47"/>
      <c r="AI50" s="47"/>
      <c r="AJ50" s="47"/>
      <c r="AK50" s="47"/>
      <c r="AL50" s="47"/>
      <c r="AM50" s="47" t="s">
        <v>1240</v>
      </c>
      <c r="AN50" s="47"/>
      <c r="AO50" s="47"/>
      <c r="AP50" s="47"/>
      <c r="AQ50" s="47"/>
      <c r="AR50" s="47" t="s">
        <v>953</v>
      </c>
      <c r="AS50" s="47"/>
      <c r="AT50" s="47" t="s">
        <v>1241</v>
      </c>
      <c r="AU50" s="47"/>
      <c r="AV50" s="47"/>
      <c r="AW50" s="47"/>
    </row>
    <row r="51" spans="13:49" ht="10.5" customHeight="1" x14ac:dyDescent="0.25">
      <c r="M51" s="14" t="s">
        <v>120</v>
      </c>
      <c r="N51" s="6" t="s">
        <v>202</v>
      </c>
      <c r="Q51" s="48"/>
      <c r="R51" s="48" t="s">
        <v>1242</v>
      </c>
      <c r="S51" s="48"/>
      <c r="T51" s="48"/>
      <c r="U51" s="48"/>
      <c r="V51" s="48"/>
      <c r="W51" s="48" t="s">
        <v>1243</v>
      </c>
      <c r="X51" s="48"/>
      <c r="Y51" s="48"/>
      <c r="Z51" s="48"/>
      <c r="AA51" s="48"/>
      <c r="AB51" s="48"/>
      <c r="AC51" s="48"/>
      <c r="AD51" s="48"/>
      <c r="AE51" s="48" t="s">
        <v>1244</v>
      </c>
      <c r="AF51" s="48"/>
      <c r="AG51" s="48"/>
      <c r="AH51" s="48"/>
      <c r="AI51" s="48"/>
      <c r="AJ51" s="48"/>
      <c r="AK51" s="48"/>
      <c r="AL51" s="48"/>
      <c r="AM51" s="48" t="s">
        <v>1245</v>
      </c>
      <c r="AN51" s="48"/>
      <c r="AO51" s="48"/>
      <c r="AP51" s="48"/>
      <c r="AQ51" s="48"/>
      <c r="AR51" s="48" t="s">
        <v>1246</v>
      </c>
      <c r="AS51" s="48"/>
      <c r="AT51" s="48"/>
      <c r="AU51" s="48"/>
      <c r="AV51" s="48"/>
      <c r="AW51" s="48"/>
    </row>
    <row r="52" spans="13:49" ht="10.5" customHeight="1" x14ac:dyDescent="0.25">
      <c r="M52" s="14" t="s">
        <v>121</v>
      </c>
      <c r="N52" s="6" t="s">
        <v>203</v>
      </c>
      <c r="Q52" s="47"/>
      <c r="R52" s="47" t="s">
        <v>1247</v>
      </c>
      <c r="S52" s="47"/>
      <c r="T52" s="47"/>
      <c r="U52" s="47"/>
      <c r="V52" s="47"/>
      <c r="W52" s="47" t="s">
        <v>590</v>
      </c>
      <c r="X52" s="47"/>
      <c r="Y52" s="47"/>
      <c r="Z52" s="47"/>
      <c r="AA52" s="47"/>
      <c r="AB52" s="47"/>
      <c r="AC52" s="47"/>
      <c r="AD52" s="47"/>
      <c r="AE52" s="47" t="s">
        <v>1248</v>
      </c>
      <c r="AF52" s="47"/>
      <c r="AG52" s="47"/>
      <c r="AH52" s="47"/>
      <c r="AI52" s="47"/>
      <c r="AJ52" s="47"/>
      <c r="AK52" s="47"/>
      <c r="AL52" s="47"/>
      <c r="AM52" s="47" t="s">
        <v>1249</v>
      </c>
      <c r="AN52" s="47"/>
      <c r="AO52" s="47"/>
      <c r="AP52" s="47"/>
      <c r="AQ52" s="47"/>
      <c r="AR52" s="47" t="s">
        <v>1250</v>
      </c>
      <c r="AS52" s="47"/>
      <c r="AT52" s="47"/>
      <c r="AU52" s="47"/>
      <c r="AV52" s="47"/>
      <c r="AW52" s="47"/>
    </row>
    <row r="53" spans="13:49" ht="10.5" customHeight="1" x14ac:dyDescent="0.25">
      <c r="M53" s="14" t="s">
        <v>122</v>
      </c>
      <c r="N53" s="6" t="s">
        <v>204</v>
      </c>
      <c r="Q53" s="48"/>
      <c r="R53" s="48" t="s">
        <v>1251</v>
      </c>
      <c r="S53" s="48"/>
      <c r="T53" s="48"/>
      <c r="U53" s="48"/>
      <c r="V53" s="48"/>
      <c r="W53" s="48" t="s">
        <v>1252</v>
      </c>
      <c r="X53" s="48"/>
      <c r="Y53" s="48"/>
      <c r="Z53" s="48"/>
      <c r="AA53" s="48"/>
      <c r="AB53" s="48"/>
      <c r="AC53" s="48"/>
      <c r="AD53" s="48"/>
      <c r="AE53" s="48" t="s">
        <v>1253</v>
      </c>
      <c r="AF53" s="48"/>
      <c r="AG53" s="48"/>
      <c r="AH53" s="48"/>
      <c r="AI53" s="48"/>
      <c r="AJ53" s="48"/>
      <c r="AK53" s="48"/>
      <c r="AL53" s="48"/>
      <c r="AM53" s="48" t="s">
        <v>1254</v>
      </c>
      <c r="AN53" s="48"/>
      <c r="AO53" s="48"/>
      <c r="AP53" s="48"/>
      <c r="AQ53" s="48"/>
      <c r="AR53" s="48" t="s">
        <v>1255</v>
      </c>
      <c r="AS53" s="48"/>
      <c r="AT53" s="48"/>
      <c r="AU53" s="48"/>
      <c r="AV53" s="48"/>
      <c r="AW53" s="48"/>
    </row>
    <row r="54" spans="13:49" ht="10.5" customHeight="1" x14ac:dyDescent="0.25">
      <c r="M54" s="14" t="s">
        <v>123</v>
      </c>
      <c r="N54" s="6" t="s">
        <v>205</v>
      </c>
      <c r="Q54" s="47"/>
      <c r="R54" s="47" t="s">
        <v>1256</v>
      </c>
      <c r="S54" s="47"/>
      <c r="T54" s="47"/>
      <c r="U54" s="47"/>
      <c r="V54" s="47"/>
      <c r="W54" s="47" t="s">
        <v>1257</v>
      </c>
      <c r="X54" s="47"/>
      <c r="Y54" s="47"/>
      <c r="Z54" s="47"/>
      <c r="AA54" s="47"/>
      <c r="AB54" s="47"/>
      <c r="AC54" s="47"/>
      <c r="AD54" s="47"/>
      <c r="AE54" s="47" t="s">
        <v>1258</v>
      </c>
      <c r="AF54" s="47"/>
      <c r="AG54" s="47"/>
      <c r="AH54" s="47"/>
      <c r="AI54" s="47"/>
      <c r="AJ54" s="47"/>
      <c r="AK54" s="47"/>
      <c r="AL54" s="47"/>
      <c r="AM54" s="47" t="s">
        <v>1259</v>
      </c>
      <c r="AN54" s="47"/>
      <c r="AO54" s="47"/>
      <c r="AP54" s="47"/>
      <c r="AQ54" s="47"/>
      <c r="AR54" s="47" t="s">
        <v>1260</v>
      </c>
      <c r="AS54" s="47"/>
      <c r="AT54" s="47"/>
      <c r="AU54" s="47"/>
      <c r="AV54" s="47"/>
      <c r="AW54" s="47"/>
    </row>
    <row r="55" spans="13:49" ht="10.5" customHeight="1" x14ac:dyDescent="0.25">
      <c r="M55" s="14" t="s">
        <v>124</v>
      </c>
      <c r="N55" s="6" t="s">
        <v>206</v>
      </c>
      <c r="Q55" s="48"/>
      <c r="R55" s="48" t="s">
        <v>1261</v>
      </c>
      <c r="S55" s="48"/>
      <c r="T55" s="48"/>
      <c r="U55" s="48"/>
      <c r="V55" s="48"/>
      <c r="W55" s="48" t="s">
        <v>1262</v>
      </c>
      <c r="X55" s="48"/>
      <c r="Y55" s="48"/>
      <c r="Z55" s="48"/>
      <c r="AA55" s="48"/>
      <c r="AB55" s="48"/>
      <c r="AC55" s="48"/>
      <c r="AD55" s="48"/>
      <c r="AE55" s="48" t="s">
        <v>897</v>
      </c>
      <c r="AF55" s="48"/>
      <c r="AG55" s="48"/>
      <c r="AH55" s="48"/>
      <c r="AI55" s="48"/>
      <c r="AJ55" s="48"/>
      <c r="AK55" s="48"/>
      <c r="AL55" s="48"/>
      <c r="AM55" s="48" t="s">
        <v>1263</v>
      </c>
      <c r="AN55" s="48"/>
      <c r="AO55" s="48"/>
      <c r="AP55" s="48"/>
      <c r="AQ55" s="48"/>
      <c r="AR55" s="48" t="s">
        <v>1264</v>
      </c>
      <c r="AS55" s="48"/>
      <c r="AT55" s="48"/>
      <c r="AU55" s="48"/>
      <c r="AV55" s="48"/>
      <c r="AW55" s="48"/>
    </row>
    <row r="56" spans="13:49" ht="10.5" customHeight="1" x14ac:dyDescent="0.25">
      <c r="M56" s="14" t="s">
        <v>125</v>
      </c>
      <c r="N56" s="7" t="s">
        <v>238</v>
      </c>
      <c r="Q56" s="47"/>
      <c r="R56" s="47" t="s">
        <v>1265</v>
      </c>
      <c r="S56" s="47"/>
      <c r="T56" s="47"/>
      <c r="U56" s="47"/>
      <c r="V56" s="47"/>
      <c r="W56" s="47" t="s">
        <v>1266</v>
      </c>
      <c r="X56" s="47"/>
      <c r="Y56" s="47"/>
      <c r="Z56" s="47"/>
      <c r="AA56" s="47"/>
      <c r="AB56" s="47"/>
      <c r="AC56" s="47"/>
      <c r="AD56" s="47"/>
      <c r="AE56" s="47" t="s">
        <v>1267</v>
      </c>
      <c r="AF56" s="47"/>
      <c r="AG56" s="47"/>
      <c r="AH56" s="47"/>
      <c r="AI56" s="47"/>
      <c r="AJ56" s="47"/>
      <c r="AK56" s="47"/>
      <c r="AL56" s="47"/>
      <c r="AM56" s="47" t="s">
        <v>1268</v>
      </c>
      <c r="AN56" s="47"/>
      <c r="AO56" s="47"/>
      <c r="AP56" s="47"/>
      <c r="AQ56" s="47"/>
      <c r="AR56" s="47" t="s">
        <v>1269</v>
      </c>
      <c r="AS56" s="47"/>
      <c r="AT56" s="47"/>
      <c r="AU56" s="47"/>
      <c r="AV56" s="47"/>
      <c r="AW56" s="47"/>
    </row>
    <row r="57" spans="13:49" ht="10.5" customHeight="1" x14ac:dyDescent="0.25">
      <c r="M57" s="14" t="s">
        <v>156</v>
      </c>
      <c r="N57" s="7" t="s">
        <v>239</v>
      </c>
      <c r="Q57" s="48"/>
      <c r="R57" s="48" t="s">
        <v>97</v>
      </c>
      <c r="S57" s="48"/>
      <c r="T57" s="48"/>
      <c r="U57" s="48"/>
      <c r="V57" s="48"/>
      <c r="W57" s="48" t="s">
        <v>574</v>
      </c>
      <c r="X57" s="48"/>
      <c r="Y57" s="48"/>
      <c r="Z57" s="48"/>
      <c r="AA57" s="48"/>
      <c r="AB57" s="48"/>
      <c r="AC57" s="48"/>
      <c r="AD57" s="48"/>
      <c r="AE57" s="48" t="s">
        <v>1270</v>
      </c>
      <c r="AF57" s="48"/>
      <c r="AG57" s="48"/>
      <c r="AH57" s="48"/>
      <c r="AI57" s="48"/>
      <c r="AJ57" s="48"/>
      <c r="AK57" s="48"/>
      <c r="AL57" s="48"/>
      <c r="AM57" s="48" t="s">
        <v>1271</v>
      </c>
      <c r="AN57" s="48"/>
      <c r="AO57" s="48"/>
      <c r="AP57" s="48"/>
      <c r="AQ57" s="48"/>
      <c r="AR57" s="48" t="s">
        <v>1272</v>
      </c>
      <c r="AS57" s="48"/>
      <c r="AT57" s="48"/>
      <c r="AU57" s="48"/>
      <c r="AV57" s="48"/>
      <c r="AW57" s="48"/>
    </row>
    <row r="58" spans="13:49" ht="10.5" customHeight="1" x14ac:dyDescent="0.25">
      <c r="M58" s="14" t="s">
        <v>126</v>
      </c>
      <c r="N58" s="7" t="s">
        <v>160</v>
      </c>
      <c r="Q58" s="47"/>
      <c r="R58" s="47" t="s">
        <v>98</v>
      </c>
      <c r="S58" s="47"/>
      <c r="T58" s="47"/>
      <c r="U58" s="47"/>
      <c r="V58" s="47"/>
      <c r="W58" s="47" t="s">
        <v>1273</v>
      </c>
      <c r="X58" s="47"/>
      <c r="Y58" s="47"/>
      <c r="Z58" s="47"/>
      <c r="AA58" s="47"/>
      <c r="AB58" s="47"/>
      <c r="AC58" s="47"/>
      <c r="AD58" s="47"/>
      <c r="AE58" s="47" t="s">
        <v>1274</v>
      </c>
      <c r="AF58" s="47"/>
      <c r="AG58" s="47"/>
      <c r="AH58" s="47"/>
      <c r="AI58" s="47"/>
      <c r="AJ58" s="47"/>
      <c r="AK58" s="47"/>
      <c r="AL58" s="47"/>
      <c r="AM58" s="47" t="s">
        <v>1139</v>
      </c>
      <c r="AN58" s="47"/>
      <c r="AO58" s="47"/>
      <c r="AP58" s="47"/>
      <c r="AQ58" s="47"/>
      <c r="AR58" s="47" t="s">
        <v>1275</v>
      </c>
      <c r="AS58" s="47"/>
      <c r="AT58" s="47"/>
      <c r="AU58" s="47"/>
      <c r="AV58" s="47"/>
      <c r="AW58" s="47"/>
    </row>
    <row r="59" spans="13:49" ht="10.5" customHeight="1" x14ac:dyDescent="0.25">
      <c r="M59" s="14" t="s">
        <v>127</v>
      </c>
      <c r="N59" s="7" t="s">
        <v>162</v>
      </c>
      <c r="Q59" s="48"/>
      <c r="R59" s="48" t="s">
        <v>1276</v>
      </c>
      <c r="S59" s="48"/>
      <c r="T59" s="48"/>
      <c r="U59" s="48"/>
      <c r="V59" s="48"/>
      <c r="W59" s="48" t="s">
        <v>1277</v>
      </c>
      <c r="X59" s="48"/>
      <c r="Y59" s="48"/>
      <c r="Z59" s="48"/>
      <c r="AA59" s="48"/>
      <c r="AB59" s="48"/>
      <c r="AC59" s="48"/>
      <c r="AD59" s="48"/>
      <c r="AE59" s="48" t="s">
        <v>1278</v>
      </c>
      <c r="AF59" s="48"/>
      <c r="AG59" s="48"/>
      <c r="AH59" s="48"/>
      <c r="AI59" s="48"/>
      <c r="AJ59" s="48"/>
      <c r="AK59" s="48"/>
      <c r="AL59" s="48"/>
      <c r="AM59" s="48" t="s">
        <v>1279</v>
      </c>
      <c r="AN59" s="48"/>
      <c r="AO59" s="48"/>
      <c r="AP59" s="48"/>
      <c r="AQ59" s="48"/>
      <c r="AR59" s="48" t="s">
        <v>1280</v>
      </c>
      <c r="AS59" s="48"/>
      <c r="AT59" s="48"/>
      <c r="AU59" s="48"/>
      <c r="AV59" s="48"/>
      <c r="AW59" s="48"/>
    </row>
    <row r="60" spans="13:49" ht="10.5" customHeight="1" x14ac:dyDescent="0.25">
      <c r="M60" s="14" t="s">
        <v>128</v>
      </c>
      <c r="N60" s="7" t="s">
        <v>240</v>
      </c>
      <c r="Q60" s="47"/>
      <c r="R60" s="47" t="s">
        <v>1281</v>
      </c>
      <c r="S60" s="47"/>
      <c r="T60" s="47"/>
      <c r="U60" s="47"/>
      <c r="V60" s="47"/>
      <c r="W60" s="47" t="s">
        <v>1282</v>
      </c>
      <c r="X60" s="47"/>
      <c r="Y60" s="47"/>
      <c r="Z60" s="47"/>
      <c r="AA60" s="47"/>
      <c r="AB60" s="47"/>
      <c r="AC60" s="47"/>
      <c r="AD60" s="47"/>
      <c r="AE60" s="47" t="s">
        <v>1283</v>
      </c>
      <c r="AF60" s="47"/>
      <c r="AG60" s="47"/>
      <c r="AH60" s="47"/>
      <c r="AI60" s="47"/>
      <c r="AJ60" s="47"/>
      <c r="AK60" s="47"/>
      <c r="AL60" s="47"/>
      <c r="AM60" s="47" t="s">
        <v>1284</v>
      </c>
      <c r="AN60" s="47"/>
      <c r="AO60" s="47"/>
      <c r="AP60" s="47"/>
      <c r="AQ60" s="47"/>
      <c r="AR60" s="47" t="s">
        <v>1285</v>
      </c>
      <c r="AS60" s="47"/>
      <c r="AT60" s="47"/>
      <c r="AU60" s="47"/>
      <c r="AV60" s="47"/>
      <c r="AW60" s="47"/>
    </row>
    <row r="61" spans="13:49" ht="10.5" customHeight="1" x14ac:dyDescent="0.25">
      <c r="M61" s="14" t="s">
        <v>129</v>
      </c>
      <c r="N61" s="7" t="s">
        <v>241</v>
      </c>
      <c r="Q61" s="48"/>
      <c r="R61" s="48" t="s">
        <v>1286</v>
      </c>
      <c r="S61" s="48"/>
      <c r="T61" s="48"/>
      <c r="U61" s="48"/>
      <c r="V61" s="48"/>
      <c r="W61" s="48" t="s">
        <v>1287</v>
      </c>
      <c r="X61" s="48"/>
      <c r="Y61" s="48"/>
      <c r="Z61" s="48"/>
      <c r="AA61" s="48"/>
      <c r="AB61" s="48"/>
      <c r="AC61" s="48"/>
      <c r="AD61" s="48"/>
      <c r="AE61" s="48" t="s">
        <v>1183</v>
      </c>
      <c r="AF61" s="48"/>
      <c r="AG61" s="48"/>
      <c r="AH61" s="48"/>
      <c r="AI61" s="48"/>
      <c r="AJ61" s="48"/>
      <c r="AK61" s="48"/>
      <c r="AL61" s="48"/>
      <c r="AM61" s="48" t="s">
        <v>1288</v>
      </c>
      <c r="AN61" s="48"/>
      <c r="AO61" s="48"/>
      <c r="AP61" s="48"/>
      <c r="AQ61" s="48"/>
      <c r="AR61" s="48" t="s">
        <v>1289</v>
      </c>
      <c r="AS61" s="48"/>
      <c r="AT61" s="48"/>
      <c r="AU61" s="48"/>
      <c r="AV61" s="48"/>
      <c r="AW61" s="48"/>
    </row>
    <row r="62" spans="13:49" ht="10.5" customHeight="1" x14ac:dyDescent="0.25">
      <c r="M62" s="14" t="s">
        <v>130</v>
      </c>
      <c r="N62" s="7" t="s">
        <v>242</v>
      </c>
      <c r="P62" s="5"/>
      <c r="Q62" s="47"/>
      <c r="R62" s="47" t="s">
        <v>1290</v>
      </c>
      <c r="S62" s="47"/>
      <c r="T62" s="47"/>
      <c r="U62" s="47"/>
      <c r="V62" s="47"/>
      <c r="W62" s="47" t="s">
        <v>1291</v>
      </c>
      <c r="X62" s="47"/>
      <c r="Y62" s="47"/>
      <c r="Z62" s="47"/>
      <c r="AA62" s="47"/>
      <c r="AB62" s="47"/>
      <c r="AC62" s="47"/>
      <c r="AD62" s="47"/>
      <c r="AE62" s="47" t="s">
        <v>229</v>
      </c>
      <c r="AF62" s="47"/>
      <c r="AG62" s="47"/>
      <c r="AH62" s="47"/>
      <c r="AI62" s="47"/>
      <c r="AJ62" s="47"/>
      <c r="AK62" s="47"/>
      <c r="AL62" s="47"/>
      <c r="AM62" s="47" t="s">
        <v>1292</v>
      </c>
      <c r="AN62" s="47"/>
      <c r="AO62" s="47"/>
      <c r="AP62" s="47"/>
      <c r="AQ62" s="47"/>
      <c r="AR62" s="47" t="s">
        <v>1293</v>
      </c>
      <c r="AS62" s="47"/>
      <c r="AT62" s="47"/>
      <c r="AU62" s="47"/>
      <c r="AV62" s="47"/>
      <c r="AW62" s="47"/>
    </row>
    <row r="63" spans="13:49" ht="10.5" customHeight="1" x14ac:dyDescent="0.25">
      <c r="M63" s="4" t="s">
        <v>16</v>
      </c>
      <c r="N63" s="7" t="s">
        <v>243</v>
      </c>
      <c r="P63" s="5"/>
      <c r="Q63" s="48"/>
      <c r="R63" s="48" t="s">
        <v>1294</v>
      </c>
      <c r="S63" s="48"/>
      <c r="T63" s="48"/>
      <c r="U63" s="48"/>
      <c r="V63" s="48"/>
      <c r="W63" s="48" t="s">
        <v>1295</v>
      </c>
      <c r="X63" s="48"/>
      <c r="Y63" s="48"/>
      <c r="Z63" s="48"/>
      <c r="AA63" s="48"/>
      <c r="AB63" s="48"/>
      <c r="AC63" s="48"/>
      <c r="AD63" s="48"/>
      <c r="AE63" s="48" t="s">
        <v>1296</v>
      </c>
      <c r="AF63" s="48"/>
      <c r="AG63" s="48"/>
      <c r="AH63" s="48"/>
      <c r="AI63" s="48"/>
      <c r="AJ63" s="48"/>
      <c r="AK63" s="48"/>
      <c r="AL63" s="48"/>
      <c r="AM63" s="48" t="s">
        <v>1297</v>
      </c>
      <c r="AN63" s="48"/>
      <c r="AO63" s="48"/>
      <c r="AP63" s="48"/>
      <c r="AQ63" s="48"/>
      <c r="AR63" s="48" t="s">
        <v>1298</v>
      </c>
      <c r="AS63" s="48"/>
      <c r="AT63" s="48"/>
      <c r="AU63" s="48"/>
      <c r="AV63" s="48"/>
      <c r="AW63" s="48"/>
    </row>
    <row r="64" spans="13:49" ht="10.5" customHeight="1" x14ac:dyDescent="0.25">
      <c r="N64" s="7" t="s">
        <v>244</v>
      </c>
      <c r="P64" s="5"/>
      <c r="Q64" s="47"/>
      <c r="R64" s="47" t="s">
        <v>1299</v>
      </c>
      <c r="S64" s="47"/>
      <c r="T64" s="47"/>
      <c r="U64" s="47"/>
      <c r="V64" s="47"/>
      <c r="W64" s="47" t="s">
        <v>1300</v>
      </c>
      <c r="X64" s="47"/>
      <c r="Y64" s="47"/>
      <c r="Z64" s="47"/>
      <c r="AA64" s="47"/>
      <c r="AB64" s="47"/>
      <c r="AC64" s="47"/>
      <c r="AD64" s="47"/>
      <c r="AE64" s="47" t="s">
        <v>1301</v>
      </c>
      <c r="AF64" s="47"/>
      <c r="AG64" s="47"/>
      <c r="AH64" s="47"/>
      <c r="AI64" s="47"/>
      <c r="AJ64" s="47"/>
      <c r="AK64" s="47"/>
      <c r="AL64" s="47"/>
      <c r="AM64" s="47" t="s">
        <v>1302</v>
      </c>
      <c r="AN64" s="47"/>
      <c r="AO64" s="47"/>
      <c r="AP64" s="47"/>
      <c r="AQ64" s="47"/>
      <c r="AR64" s="47" t="s">
        <v>1303</v>
      </c>
      <c r="AS64" s="47"/>
      <c r="AT64" s="47"/>
      <c r="AU64" s="47"/>
      <c r="AV64" s="47"/>
      <c r="AW64" s="47"/>
    </row>
    <row r="65" spans="8:49" ht="10.5" customHeight="1" x14ac:dyDescent="0.25">
      <c r="N65" s="7" t="s">
        <v>245</v>
      </c>
      <c r="P65" s="5"/>
      <c r="Q65" s="48"/>
      <c r="R65" s="48" t="s">
        <v>1304</v>
      </c>
      <c r="S65" s="48"/>
      <c r="T65" s="48"/>
      <c r="U65" s="48"/>
      <c r="V65" s="48"/>
      <c r="W65" s="48" t="s">
        <v>1305</v>
      </c>
      <c r="X65" s="48"/>
      <c r="Y65" s="48"/>
      <c r="Z65" s="48"/>
      <c r="AA65" s="48"/>
      <c r="AB65" s="48"/>
      <c r="AC65" s="48"/>
      <c r="AD65" s="48"/>
      <c r="AE65" s="48" t="s">
        <v>1306</v>
      </c>
      <c r="AF65" s="48"/>
      <c r="AG65" s="48"/>
      <c r="AH65" s="48"/>
      <c r="AI65" s="48"/>
      <c r="AJ65" s="48"/>
      <c r="AK65" s="48"/>
      <c r="AL65" s="48"/>
      <c r="AM65" s="48" t="s">
        <v>1307</v>
      </c>
      <c r="AN65" s="48"/>
      <c r="AO65" s="48"/>
      <c r="AP65" s="48"/>
      <c r="AQ65" s="48"/>
      <c r="AR65" s="48" t="s">
        <v>1308</v>
      </c>
      <c r="AS65" s="48"/>
      <c r="AT65" s="48"/>
      <c r="AU65" s="48"/>
      <c r="AV65" s="48"/>
      <c r="AW65" s="48"/>
    </row>
    <row r="66" spans="8:49" ht="10.5" customHeight="1" x14ac:dyDescent="0.25">
      <c r="N66" s="7" t="s">
        <v>246</v>
      </c>
      <c r="P66" s="5"/>
      <c r="Q66" s="47"/>
      <c r="R66" s="47" t="s">
        <v>1233</v>
      </c>
      <c r="S66" s="47"/>
      <c r="T66" s="47"/>
      <c r="U66" s="47"/>
      <c r="V66" s="47"/>
      <c r="W66" s="47" t="s">
        <v>1309</v>
      </c>
      <c r="X66" s="47"/>
      <c r="Y66" s="47"/>
      <c r="Z66" s="47"/>
      <c r="AA66" s="47"/>
      <c r="AB66" s="47"/>
      <c r="AC66" s="47"/>
      <c r="AD66" s="47"/>
      <c r="AE66" s="47" t="s">
        <v>1310</v>
      </c>
      <c r="AF66" s="47"/>
      <c r="AG66" s="47"/>
      <c r="AH66" s="47"/>
      <c r="AI66" s="47"/>
      <c r="AJ66" s="47"/>
      <c r="AK66" s="47"/>
      <c r="AL66" s="47"/>
      <c r="AM66" s="47" t="s">
        <v>1311</v>
      </c>
      <c r="AN66" s="47"/>
      <c r="AO66" s="47"/>
      <c r="AP66" s="47"/>
      <c r="AQ66" s="47"/>
      <c r="AR66" s="47" t="s">
        <v>1312</v>
      </c>
      <c r="AS66" s="47"/>
      <c r="AT66" s="47"/>
      <c r="AU66" s="47"/>
      <c r="AV66" s="47"/>
      <c r="AW66" s="47"/>
    </row>
    <row r="67" spans="8:49" ht="10.5" customHeight="1" x14ac:dyDescent="0.25">
      <c r="N67" s="7" t="s">
        <v>247</v>
      </c>
      <c r="P67" s="5"/>
      <c r="Q67" s="48"/>
      <c r="R67" s="48" t="s">
        <v>1313</v>
      </c>
      <c r="S67" s="48"/>
      <c r="T67" s="48"/>
      <c r="U67" s="48"/>
      <c r="V67" s="48"/>
      <c r="W67" s="48" t="s">
        <v>1314</v>
      </c>
      <c r="X67" s="48"/>
      <c r="Y67" s="48"/>
      <c r="Z67" s="48"/>
      <c r="AA67" s="48"/>
      <c r="AB67" s="48"/>
      <c r="AC67" s="48"/>
      <c r="AD67" s="48"/>
      <c r="AE67" s="48" t="s">
        <v>1315</v>
      </c>
      <c r="AF67" s="48"/>
      <c r="AG67" s="48"/>
      <c r="AH67" s="48"/>
      <c r="AI67" s="48"/>
      <c r="AJ67" s="48"/>
      <c r="AK67" s="48"/>
      <c r="AL67" s="48"/>
      <c r="AM67" s="48" t="s">
        <v>1316</v>
      </c>
      <c r="AN67" s="48"/>
      <c r="AO67" s="48"/>
      <c r="AP67" s="48"/>
      <c r="AQ67" s="48"/>
      <c r="AR67" s="48" t="s">
        <v>1317</v>
      </c>
      <c r="AS67" s="48"/>
      <c r="AT67" s="48"/>
      <c r="AU67" s="48"/>
      <c r="AV67" s="48"/>
      <c r="AW67" s="48"/>
    </row>
    <row r="68" spans="8:49" ht="10.5" customHeight="1" x14ac:dyDescent="0.25">
      <c r="N68" s="7" t="s">
        <v>167</v>
      </c>
      <c r="Q68" s="47"/>
      <c r="R68" s="47" t="s">
        <v>1318</v>
      </c>
      <c r="S68" s="47"/>
      <c r="T68" s="47"/>
      <c r="U68" s="47"/>
      <c r="V68" s="47"/>
      <c r="W68" s="47" t="s">
        <v>1001</v>
      </c>
      <c r="X68" s="47"/>
      <c r="Y68" s="47"/>
      <c r="Z68" s="47"/>
      <c r="AA68" s="47"/>
      <c r="AB68" s="47"/>
      <c r="AC68" s="47"/>
      <c r="AD68" s="47"/>
      <c r="AE68" s="47" t="s">
        <v>1319</v>
      </c>
      <c r="AF68" s="47"/>
      <c r="AG68" s="47"/>
      <c r="AH68" s="47"/>
      <c r="AI68" s="47"/>
      <c r="AJ68" s="47"/>
      <c r="AK68" s="47"/>
      <c r="AL68" s="47"/>
      <c r="AM68" s="47"/>
      <c r="AN68" s="47"/>
      <c r="AO68" s="47"/>
      <c r="AP68" s="47"/>
      <c r="AQ68" s="47"/>
      <c r="AR68" s="47" t="s">
        <v>1320</v>
      </c>
      <c r="AS68" s="47"/>
      <c r="AT68" s="47"/>
      <c r="AU68" s="47"/>
      <c r="AV68" s="47"/>
      <c r="AW68" s="47"/>
    </row>
    <row r="69" spans="8:49" ht="10.5" customHeight="1" x14ac:dyDescent="0.25">
      <c r="N69" s="7" t="s">
        <v>248</v>
      </c>
      <c r="Q69" s="48"/>
      <c r="R69" s="48" t="s">
        <v>1321</v>
      </c>
      <c r="S69" s="48"/>
      <c r="T69" s="48"/>
      <c r="U69" s="48"/>
      <c r="V69" s="48"/>
      <c r="W69" s="48" t="s">
        <v>1322</v>
      </c>
      <c r="X69" s="48"/>
      <c r="Y69" s="48"/>
      <c r="Z69" s="48"/>
      <c r="AA69" s="48"/>
      <c r="AB69" s="48"/>
      <c r="AC69" s="48"/>
      <c r="AD69" s="48"/>
      <c r="AE69" s="48" t="s">
        <v>1323</v>
      </c>
      <c r="AF69" s="48"/>
      <c r="AG69" s="48"/>
      <c r="AH69" s="48"/>
      <c r="AI69" s="48"/>
      <c r="AJ69" s="48"/>
      <c r="AK69" s="48"/>
      <c r="AL69" s="48"/>
      <c r="AM69" s="48"/>
      <c r="AN69" s="48"/>
      <c r="AO69" s="48"/>
      <c r="AP69" s="48"/>
      <c r="AQ69" s="48"/>
      <c r="AR69" s="48" t="s">
        <v>1324</v>
      </c>
      <c r="AS69" s="48"/>
      <c r="AT69" s="48"/>
      <c r="AU69" s="48"/>
      <c r="AV69" s="48"/>
      <c r="AW69" s="48"/>
    </row>
    <row r="70" spans="8:49" ht="10.5" customHeight="1" x14ac:dyDescent="0.25">
      <c r="N70" s="7" t="s">
        <v>249</v>
      </c>
      <c r="Q70" s="47"/>
      <c r="R70" s="47" t="s">
        <v>766</v>
      </c>
      <c r="S70" s="47"/>
      <c r="T70" s="47"/>
      <c r="U70" s="47"/>
      <c r="V70" s="47"/>
      <c r="W70" s="47" t="s">
        <v>1325</v>
      </c>
      <c r="X70" s="47"/>
      <c r="Y70" s="47"/>
      <c r="Z70" s="47"/>
      <c r="AA70" s="47"/>
      <c r="AB70" s="47"/>
      <c r="AC70" s="47"/>
      <c r="AD70" s="47"/>
      <c r="AE70" s="47" t="s">
        <v>1326</v>
      </c>
      <c r="AF70" s="47"/>
      <c r="AG70" s="47"/>
      <c r="AH70" s="47"/>
      <c r="AI70" s="47"/>
      <c r="AJ70" s="47"/>
      <c r="AK70" s="47"/>
      <c r="AL70" s="47"/>
      <c r="AM70" s="47"/>
      <c r="AN70" s="47"/>
      <c r="AO70" s="47"/>
      <c r="AP70" s="47"/>
      <c r="AQ70" s="47"/>
      <c r="AR70" s="47" t="s">
        <v>1327</v>
      </c>
      <c r="AS70" s="47"/>
      <c r="AT70" s="47"/>
      <c r="AU70" s="47"/>
      <c r="AV70" s="47"/>
      <c r="AW70" s="47"/>
    </row>
    <row r="71" spans="8:49" ht="10.5" customHeight="1" x14ac:dyDescent="0.25">
      <c r="H71" s="5"/>
      <c r="I71" s="5"/>
      <c r="J71" s="5"/>
      <c r="K71" s="5"/>
      <c r="N71" s="7" t="s">
        <v>250</v>
      </c>
      <c r="Q71" s="48"/>
      <c r="R71" s="48" t="s">
        <v>1328</v>
      </c>
      <c r="S71" s="48"/>
      <c r="T71" s="48"/>
      <c r="U71" s="48"/>
      <c r="V71" s="48"/>
      <c r="W71" s="48" t="s">
        <v>1329</v>
      </c>
      <c r="X71" s="48"/>
      <c r="Y71" s="48"/>
      <c r="Z71" s="48"/>
      <c r="AA71" s="48"/>
      <c r="AB71" s="48"/>
      <c r="AC71" s="48"/>
      <c r="AD71" s="48"/>
      <c r="AE71" s="48" t="s">
        <v>1330</v>
      </c>
      <c r="AF71" s="48"/>
      <c r="AG71" s="48"/>
      <c r="AH71" s="48"/>
      <c r="AI71" s="48"/>
      <c r="AJ71" s="48"/>
      <c r="AK71" s="48"/>
      <c r="AL71" s="48"/>
      <c r="AM71" s="48"/>
      <c r="AN71" s="48"/>
      <c r="AO71" s="48"/>
      <c r="AP71" s="48"/>
      <c r="AQ71" s="48"/>
      <c r="AR71" s="48" t="s">
        <v>471</v>
      </c>
      <c r="AS71" s="48"/>
      <c r="AT71" s="48"/>
      <c r="AU71" s="48"/>
      <c r="AV71" s="48"/>
      <c r="AW71" s="48"/>
    </row>
    <row r="72" spans="8:49" ht="10.5" customHeight="1" x14ac:dyDescent="0.25">
      <c r="H72" s="5"/>
      <c r="I72" s="5"/>
      <c r="J72" s="5"/>
      <c r="K72" s="5"/>
      <c r="N72" s="7" t="s">
        <v>251</v>
      </c>
      <c r="Q72" s="47"/>
      <c r="R72" s="47" t="s">
        <v>1331</v>
      </c>
      <c r="S72" s="47"/>
      <c r="T72" s="47"/>
      <c r="U72" s="47"/>
      <c r="V72" s="47"/>
      <c r="W72" s="47" t="s">
        <v>1332</v>
      </c>
      <c r="X72" s="47"/>
      <c r="Y72" s="47"/>
      <c r="Z72" s="47"/>
      <c r="AA72" s="47"/>
      <c r="AB72" s="47"/>
      <c r="AC72" s="47"/>
      <c r="AD72" s="47"/>
      <c r="AE72" s="47" t="s">
        <v>1333</v>
      </c>
      <c r="AF72" s="47"/>
      <c r="AG72" s="47"/>
      <c r="AH72" s="47"/>
      <c r="AI72" s="47"/>
      <c r="AJ72" s="47"/>
      <c r="AK72" s="47"/>
      <c r="AL72" s="47"/>
      <c r="AM72" s="47"/>
      <c r="AN72" s="47"/>
      <c r="AO72" s="47"/>
      <c r="AP72" s="47"/>
      <c r="AQ72" s="47"/>
      <c r="AR72" s="47" t="s">
        <v>1334</v>
      </c>
      <c r="AS72" s="47"/>
      <c r="AT72" s="47"/>
      <c r="AU72" s="47"/>
      <c r="AV72" s="47"/>
      <c r="AW72" s="47"/>
    </row>
    <row r="73" spans="8:49" ht="10.5" customHeight="1" x14ac:dyDescent="0.25">
      <c r="N73" s="7" t="s">
        <v>177</v>
      </c>
      <c r="Q73" s="48"/>
      <c r="R73" s="48" t="s">
        <v>1335</v>
      </c>
      <c r="S73" s="48"/>
      <c r="T73" s="48"/>
      <c r="U73" s="48"/>
      <c r="V73" s="48"/>
      <c r="W73" s="48" t="s">
        <v>1336</v>
      </c>
      <c r="X73" s="48"/>
      <c r="Y73" s="48"/>
      <c r="Z73" s="48"/>
      <c r="AA73" s="48"/>
      <c r="AB73" s="48"/>
      <c r="AC73" s="48"/>
      <c r="AD73" s="48"/>
      <c r="AE73" s="48" t="s">
        <v>1337</v>
      </c>
      <c r="AF73" s="48"/>
      <c r="AG73" s="48"/>
      <c r="AH73" s="48"/>
      <c r="AI73" s="48"/>
      <c r="AJ73" s="48"/>
      <c r="AK73" s="48"/>
      <c r="AL73" s="48"/>
      <c r="AM73" s="48"/>
      <c r="AN73" s="48"/>
      <c r="AO73" s="48"/>
      <c r="AP73" s="48"/>
      <c r="AQ73" s="48"/>
      <c r="AR73" s="48" t="s">
        <v>1338</v>
      </c>
      <c r="AS73" s="48"/>
      <c r="AT73" s="48"/>
      <c r="AU73" s="48"/>
      <c r="AV73" s="48"/>
      <c r="AW73" s="48"/>
    </row>
    <row r="74" spans="8:49" ht="10.5" customHeight="1" x14ac:dyDescent="0.25">
      <c r="N74" s="7" t="s">
        <v>252</v>
      </c>
      <c r="Q74" s="47"/>
      <c r="R74" s="47" t="s">
        <v>1339</v>
      </c>
      <c r="S74" s="47"/>
      <c r="T74" s="47"/>
      <c r="U74" s="47"/>
      <c r="V74" s="47"/>
      <c r="W74" s="47" t="s">
        <v>1340</v>
      </c>
      <c r="X74" s="47"/>
      <c r="Y74" s="47"/>
      <c r="Z74" s="47"/>
      <c r="AA74" s="47"/>
      <c r="AB74" s="47"/>
      <c r="AC74" s="47"/>
      <c r="AD74" s="47"/>
      <c r="AE74" s="47" t="s">
        <v>1341</v>
      </c>
      <c r="AF74" s="47"/>
      <c r="AG74" s="47"/>
      <c r="AH74" s="47"/>
      <c r="AI74" s="47"/>
      <c r="AJ74" s="47"/>
      <c r="AK74" s="47"/>
      <c r="AL74" s="47"/>
      <c r="AM74" s="47"/>
      <c r="AN74" s="47"/>
      <c r="AO74" s="47"/>
      <c r="AP74" s="47"/>
      <c r="AQ74" s="47"/>
      <c r="AR74" s="47" t="s">
        <v>1342</v>
      </c>
      <c r="AS74" s="47"/>
      <c r="AT74" s="47"/>
      <c r="AU74" s="47"/>
      <c r="AV74" s="47"/>
      <c r="AW74" s="47"/>
    </row>
    <row r="75" spans="8:49" ht="10.5" customHeight="1" x14ac:dyDescent="0.25">
      <c r="N75" s="7" t="s">
        <v>253</v>
      </c>
      <c r="Q75" s="48"/>
      <c r="R75" s="48" t="s">
        <v>1343</v>
      </c>
      <c r="S75" s="48"/>
      <c r="T75" s="48"/>
      <c r="U75" s="48"/>
      <c r="V75" s="48"/>
      <c r="W75" s="48" t="s">
        <v>1344</v>
      </c>
      <c r="X75" s="48"/>
      <c r="Y75" s="48"/>
      <c r="Z75" s="48"/>
      <c r="AA75" s="48"/>
      <c r="AB75" s="48"/>
      <c r="AC75" s="48"/>
      <c r="AD75" s="48"/>
      <c r="AE75" s="48" t="s">
        <v>1345</v>
      </c>
      <c r="AF75" s="48"/>
      <c r="AG75" s="48"/>
      <c r="AH75" s="48"/>
      <c r="AI75" s="48"/>
      <c r="AJ75" s="48"/>
      <c r="AK75" s="48"/>
      <c r="AL75" s="48"/>
      <c r="AM75" s="48"/>
      <c r="AN75" s="48"/>
      <c r="AO75" s="48"/>
      <c r="AP75" s="48"/>
      <c r="AQ75" s="48"/>
      <c r="AR75" s="48" t="s">
        <v>1346</v>
      </c>
      <c r="AS75" s="48"/>
      <c r="AT75" s="48"/>
      <c r="AU75" s="48"/>
      <c r="AV75" s="48"/>
      <c r="AW75" s="48"/>
    </row>
    <row r="76" spans="8:49" ht="10.5" customHeight="1" x14ac:dyDescent="0.25">
      <c r="N76" s="7" t="s">
        <v>254</v>
      </c>
      <c r="Q76" s="47"/>
      <c r="R76" s="47" t="s">
        <v>1347</v>
      </c>
      <c r="S76" s="47"/>
      <c r="T76" s="47"/>
      <c r="U76" s="47"/>
      <c r="V76" s="47"/>
      <c r="W76" s="47" t="s">
        <v>1348</v>
      </c>
      <c r="X76" s="47"/>
      <c r="Y76" s="47"/>
      <c r="Z76" s="47"/>
      <c r="AA76" s="47"/>
      <c r="AB76" s="47"/>
      <c r="AC76" s="47"/>
      <c r="AD76" s="47"/>
      <c r="AE76" s="47" t="s">
        <v>1349</v>
      </c>
      <c r="AF76" s="47"/>
      <c r="AG76" s="47"/>
      <c r="AH76" s="47"/>
      <c r="AI76" s="47"/>
      <c r="AJ76" s="47"/>
      <c r="AK76" s="47"/>
      <c r="AL76" s="47"/>
      <c r="AM76" s="47"/>
      <c r="AN76" s="47"/>
      <c r="AO76" s="47"/>
      <c r="AP76" s="47"/>
      <c r="AQ76" s="47"/>
      <c r="AR76" s="47" t="s">
        <v>740</v>
      </c>
      <c r="AS76" s="47"/>
      <c r="AT76" s="47"/>
      <c r="AU76" s="47"/>
      <c r="AV76" s="47"/>
      <c r="AW76" s="47"/>
    </row>
    <row r="77" spans="8:49" ht="10.5" customHeight="1" x14ac:dyDescent="0.25">
      <c r="N77" s="7" t="s">
        <v>255</v>
      </c>
      <c r="Q77" s="48"/>
      <c r="R77" s="48" t="s">
        <v>229</v>
      </c>
      <c r="S77" s="48"/>
      <c r="T77" s="48"/>
      <c r="U77" s="48"/>
      <c r="V77" s="48"/>
      <c r="W77" s="48" t="s">
        <v>1350</v>
      </c>
      <c r="X77" s="48"/>
      <c r="Y77" s="48"/>
      <c r="Z77" s="48"/>
      <c r="AA77" s="48"/>
      <c r="AB77" s="48"/>
      <c r="AC77" s="48"/>
      <c r="AD77" s="48"/>
      <c r="AE77" s="48" t="s">
        <v>1351</v>
      </c>
      <c r="AF77" s="48"/>
      <c r="AG77" s="48"/>
      <c r="AH77" s="48"/>
      <c r="AI77" s="48"/>
      <c r="AJ77" s="48"/>
      <c r="AK77" s="48"/>
      <c r="AL77" s="48"/>
      <c r="AM77" s="48"/>
      <c r="AN77" s="48"/>
      <c r="AO77" s="48"/>
      <c r="AP77" s="48"/>
      <c r="AQ77" s="48"/>
      <c r="AR77" s="48" t="s">
        <v>1352</v>
      </c>
      <c r="AS77" s="48"/>
      <c r="AT77" s="48"/>
      <c r="AU77" s="48"/>
      <c r="AV77" s="48"/>
      <c r="AW77" s="48"/>
    </row>
    <row r="78" spans="8:49" ht="10.5" customHeight="1" x14ac:dyDescent="0.25">
      <c r="N78" s="7" t="s">
        <v>256</v>
      </c>
      <c r="Q78" s="47"/>
      <c r="R78" s="47" t="s">
        <v>1353</v>
      </c>
      <c r="S78" s="47"/>
      <c r="T78" s="47"/>
      <c r="U78" s="47"/>
      <c r="V78" s="47"/>
      <c r="W78" s="47" t="s">
        <v>1354</v>
      </c>
      <c r="X78" s="47"/>
      <c r="Y78" s="47"/>
      <c r="Z78" s="47"/>
      <c r="AA78" s="47"/>
      <c r="AB78" s="47"/>
      <c r="AC78" s="47"/>
      <c r="AD78" s="47"/>
      <c r="AE78" s="47" t="s">
        <v>1355</v>
      </c>
      <c r="AF78" s="47"/>
      <c r="AG78" s="47"/>
      <c r="AH78" s="47"/>
      <c r="AI78" s="47"/>
      <c r="AJ78" s="47"/>
      <c r="AK78" s="47"/>
      <c r="AL78" s="47"/>
      <c r="AM78" s="47"/>
      <c r="AN78" s="47"/>
      <c r="AO78" s="47"/>
      <c r="AP78" s="47"/>
      <c r="AQ78" s="47"/>
      <c r="AR78" s="47" t="s">
        <v>1284</v>
      </c>
      <c r="AS78" s="47"/>
      <c r="AT78" s="47"/>
      <c r="AU78" s="47"/>
      <c r="AV78" s="47"/>
      <c r="AW78" s="47"/>
    </row>
    <row r="79" spans="8:49" ht="10.5" customHeight="1" x14ac:dyDescent="0.25">
      <c r="N79" s="7" t="s">
        <v>257</v>
      </c>
      <c r="Q79" s="48"/>
      <c r="R79" s="48" t="s">
        <v>1356</v>
      </c>
      <c r="S79" s="48"/>
      <c r="T79" s="48"/>
      <c r="U79" s="48"/>
      <c r="V79" s="48"/>
      <c r="W79" s="48" t="s">
        <v>1357</v>
      </c>
      <c r="X79" s="48"/>
      <c r="Y79" s="48"/>
      <c r="Z79" s="48"/>
      <c r="AA79" s="48"/>
      <c r="AB79" s="48"/>
      <c r="AC79" s="48"/>
      <c r="AD79" s="48"/>
      <c r="AE79" s="48" t="s">
        <v>1249</v>
      </c>
      <c r="AF79" s="48"/>
      <c r="AG79" s="48"/>
      <c r="AH79" s="48"/>
      <c r="AI79" s="48"/>
      <c r="AJ79" s="48"/>
      <c r="AK79" s="48"/>
      <c r="AL79" s="48"/>
      <c r="AM79" s="48"/>
      <c r="AN79" s="48"/>
      <c r="AO79" s="48"/>
      <c r="AP79" s="48"/>
      <c r="AQ79" s="48"/>
      <c r="AR79" s="48" t="s">
        <v>1358</v>
      </c>
      <c r="AS79" s="48"/>
      <c r="AT79" s="48"/>
      <c r="AU79" s="48"/>
      <c r="AV79" s="48"/>
      <c r="AW79" s="48"/>
    </row>
    <row r="80" spans="8:49" ht="10.5" customHeight="1" x14ac:dyDescent="0.25">
      <c r="N80" s="7" t="s">
        <v>258</v>
      </c>
      <c r="Q80" s="47"/>
      <c r="R80" s="47" t="s">
        <v>1359</v>
      </c>
      <c r="S80" s="47"/>
      <c r="T80" s="47"/>
      <c r="U80" s="47"/>
      <c r="V80" s="47"/>
      <c r="W80" s="47" t="s">
        <v>1360</v>
      </c>
      <c r="X80" s="47"/>
      <c r="Y80" s="47"/>
      <c r="Z80" s="47"/>
      <c r="AA80" s="47"/>
      <c r="AB80" s="47"/>
      <c r="AC80" s="47"/>
      <c r="AD80" s="47"/>
      <c r="AE80" s="47" t="s">
        <v>1361</v>
      </c>
      <c r="AF80" s="47"/>
      <c r="AG80" s="47"/>
      <c r="AH80" s="47"/>
      <c r="AI80" s="47"/>
      <c r="AJ80" s="47"/>
      <c r="AK80" s="47"/>
      <c r="AL80" s="47"/>
      <c r="AM80" s="47"/>
      <c r="AN80" s="47"/>
      <c r="AO80" s="47"/>
      <c r="AP80" s="47"/>
      <c r="AQ80" s="47"/>
      <c r="AR80" s="47" t="s">
        <v>1362</v>
      </c>
      <c r="AS80" s="47"/>
      <c r="AT80" s="47"/>
      <c r="AU80" s="47"/>
      <c r="AV80" s="47"/>
      <c r="AW80" s="47"/>
    </row>
    <row r="81" spans="9:49" ht="10.5" customHeight="1" x14ac:dyDescent="0.25">
      <c r="N81" s="7" t="s">
        <v>259</v>
      </c>
      <c r="Q81" s="48"/>
      <c r="R81" s="48" t="s">
        <v>1363</v>
      </c>
      <c r="S81" s="48"/>
      <c r="T81" s="48"/>
      <c r="U81" s="48"/>
      <c r="V81" s="48"/>
      <c r="W81" s="48" t="s">
        <v>1364</v>
      </c>
      <c r="X81" s="48"/>
      <c r="Y81" s="48"/>
      <c r="Z81" s="48"/>
      <c r="AA81" s="48"/>
      <c r="AB81" s="48"/>
      <c r="AC81" s="48"/>
      <c r="AD81" s="48"/>
      <c r="AE81" s="48" t="s">
        <v>1268</v>
      </c>
      <c r="AF81" s="48"/>
      <c r="AG81" s="48"/>
      <c r="AH81" s="48"/>
      <c r="AI81" s="48"/>
      <c r="AJ81" s="48"/>
      <c r="AK81" s="48"/>
      <c r="AL81" s="48"/>
      <c r="AM81" s="48"/>
      <c r="AN81" s="48"/>
      <c r="AO81" s="48"/>
      <c r="AP81" s="48"/>
      <c r="AQ81" s="48"/>
      <c r="AR81" s="48" t="s">
        <v>1365</v>
      </c>
      <c r="AS81" s="48"/>
      <c r="AT81" s="48"/>
      <c r="AU81" s="48"/>
      <c r="AV81" s="48"/>
      <c r="AW81" s="48"/>
    </row>
    <row r="82" spans="9:49" ht="10.5" customHeight="1" x14ac:dyDescent="0.25">
      <c r="N82" s="7" t="s">
        <v>293</v>
      </c>
      <c r="Q82" s="47"/>
      <c r="R82" s="47" t="s">
        <v>1366</v>
      </c>
      <c r="S82" s="47"/>
      <c r="T82" s="47"/>
      <c r="U82" s="47"/>
      <c r="V82" s="47"/>
      <c r="W82" s="47" t="s">
        <v>1367</v>
      </c>
      <c r="X82" s="47"/>
      <c r="Y82" s="47"/>
      <c r="Z82" s="47"/>
      <c r="AA82" s="47"/>
      <c r="AB82" s="47"/>
      <c r="AC82" s="47"/>
      <c r="AD82" s="47"/>
      <c r="AE82" s="47" t="s">
        <v>1114</v>
      </c>
      <c r="AF82" s="47"/>
      <c r="AG82" s="47"/>
      <c r="AH82" s="47"/>
      <c r="AI82" s="47"/>
      <c r="AJ82" s="47"/>
      <c r="AK82" s="47"/>
      <c r="AL82" s="47"/>
      <c r="AM82" s="47"/>
      <c r="AN82" s="47"/>
      <c r="AO82" s="47"/>
      <c r="AP82" s="47"/>
      <c r="AQ82" s="47"/>
      <c r="AR82" s="47" t="s">
        <v>1368</v>
      </c>
      <c r="AS82" s="47"/>
      <c r="AT82" s="47"/>
      <c r="AU82" s="47"/>
      <c r="AV82" s="47"/>
      <c r="AW82" s="47"/>
    </row>
    <row r="83" spans="9:49" ht="10.5" customHeight="1" x14ac:dyDescent="0.25">
      <c r="N83" s="7" t="s">
        <v>260</v>
      </c>
      <c r="Q83" s="48"/>
      <c r="R83" s="48" t="s">
        <v>1369</v>
      </c>
      <c r="S83" s="48"/>
      <c r="T83" s="48"/>
      <c r="U83" s="48"/>
      <c r="V83" s="48"/>
      <c r="W83" s="48" t="s">
        <v>1370</v>
      </c>
      <c r="X83" s="48"/>
      <c r="Y83" s="48"/>
      <c r="Z83" s="48"/>
      <c r="AA83" s="48"/>
      <c r="AB83" s="48"/>
      <c r="AC83" s="48"/>
      <c r="AD83" s="48"/>
      <c r="AE83" s="48" t="s">
        <v>715</v>
      </c>
      <c r="AF83" s="48"/>
      <c r="AG83" s="48"/>
      <c r="AH83" s="48"/>
      <c r="AI83" s="48"/>
      <c r="AJ83" s="48"/>
      <c r="AK83" s="48"/>
      <c r="AL83" s="48"/>
      <c r="AM83" s="48"/>
      <c r="AN83" s="48"/>
      <c r="AO83" s="48"/>
      <c r="AP83" s="48"/>
      <c r="AQ83" s="48"/>
      <c r="AR83" s="48" t="s">
        <v>234</v>
      </c>
      <c r="AS83" s="48"/>
      <c r="AT83" s="48"/>
      <c r="AU83" s="48"/>
      <c r="AV83" s="48"/>
      <c r="AW83" s="48"/>
    </row>
    <row r="84" spans="9:49" ht="10.5" customHeight="1" x14ac:dyDescent="0.25">
      <c r="N84" s="7" t="s">
        <v>261</v>
      </c>
      <c r="Q84" s="47"/>
      <c r="R84" s="47" t="s">
        <v>1371</v>
      </c>
      <c r="S84" s="47"/>
      <c r="T84" s="47"/>
      <c r="U84" s="47"/>
      <c r="V84" s="47"/>
      <c r="W84" s="47" t="s">
        <v>1372</v>
      </c>
      <c r="X84" s="47"/>
      <c r="Y84" s="47"/>
      <c r="Z84" s="47"/>
      <c r="AA84" s="47"/>
      <c r="AB84" s="47"/>
      <c r="AC84" s="47"/>
      <c r="AD84" s="47"/>
      <c r="AE84" s="47" t="s">
        <v>1373</v>
      </c>
      <c r="AF84" s="47"/>
      <c r="AG84" s="47"/>
      <c r="AH84" s="47"/>
      <c r="AI84" s="47"/>
      <c r="AJ84" s="47"/>
      <c r="AK84" s="47"/>
      <c r="AL84" s="47"/>
      <c r="AM84" s="47"/>
      <c r="AN84" s="47"/>
      <c r="AO84" s="47"/>
      <c r="AP84" s="47"/>
      <c r="AQ84" s="47"/>
      <c r="AR84" s="47" t="s">
        <v>1374</v>
      </c>
      <c r="AS84" s="47"/>
      <c r="AT84" s="47"/>
      <c r="AU84" s="47"/>
      <c r="AV84" s="47"/>
      <c r="AW84" s="47"/>
    </row>
    <row r="85" spans="9:49" ht="10.5" customHeight="1" x14ac:dyDescent="0.25">
      <c r="N85" s="7" t="s">
        <v>262</v>
      </c>
      <c r="Q85" s="48"/>
      <c r="R85" s="48" t="s">
        <v>1375</v>
      </c>
      <c r="S85" s="48"/>
      <c r="T85" s="48"/>
      <c r="U85" s="48"/>
      <c r="V85" s="48"/>
      <c r="W85" s="48" t="s">
        <v>1376</v>
      </c>
      <c r="X85" s="48"/>
      <c r="Y85" s="48"/>
      <c r="Z85" s="48"/>
      <c r="AA85" s="48"/>
      <c r="AB85" s="48"/>
      <c r="AC85" s="48"/>
      <c r="AD85" s="48"/>
      <c r="AE85" s="48" t="s">
        <v>1377</v>
      </c>
      <c r="AF85" s="48"/>
      <c r="AG85" s="48"/>
      <c r="AH85" s="48"/>
      <c r="AI85" s="48"/>
      <c r="AJ85" s="48"/>
      <c r="AK85" s="48"/>
      <c r="AL85" s="48"/>
      <c r="AM85" s="48"/>
      <c r="AN85" s="48"/>
      <c r="AO85" s="48"/>
      <c r="AP85" s="48"/>
      <c r="AQ85" s="48"/>
      <c r="AR85" s="48" t="s">
        <v>1378</v>
      </c>
      <c r="AS85" s="48"/>
      <c r="AT85" s="48"/>
      <c r="AU85" s="48"/>
      <c r="AV85" s="48"/>
      <c r="AW85" s="48"/>
    </row>
    <row r="86" spans="9:49" ht="10.5" customHeight="1" x14ac:dyDescent="0.25">
      <c r="N86" s="7" t="s">
        <v>263</v>
      </c>
      <c r="Q86" s="47"/>
      <c r="R86" s="47" t="s">
        <v>1379</v>
      </c>
      <c r="S86" s="47"/>
      <c r="T86" s="47"/>
      <c r="U86" s="47"/>
      <c r="V86" s="47"/>
      <c r="W86" s="47" t="s">
        <v>1380</v>
      </c>
      <c r="X86" s="47"/>
      <c r="Y86" s="47"/>
      <c r="Z86" s="47"/>
      <c r="AA86" s="47"/>
      <c r="AB86" s="47"/>
      <c r="AC86" s="47"/>
      <c r="AD86" s="47"/>
      <c r="AE86" s="47" t="s">
        <v>1381</v>
      </c>
      <c r="AF86" s="47"/>
      <c r="AG86" s="47"/>
      <c r="AH86" s="47"/>
      <c r="AI86" s="47"/>
      <c r="AJ86" s="47"/>
      <c r="AK86" s="47"/>
      <c r="AL86" s="47"/>
      <c r="AM86" s="47"/>
      <c r="AN86" s="47"/>
      <c r="AO86" s="47"/>
      <c r="AP86" s="47"/>
      <c r="AQ86" s="47"/>
      <c r="AR86" s="47" t="s">
        <v>1382</v>
      </c>
      <c r="AS86" s="47"/>
      <c r="AT86" s="47"/>
      <c r="AU86" s="47"/>
      <c r="AV86" s="47"/>
      <c r="AW86" s="47"/>
    </row>
    <row r="87" spans="9:49" ht="10.5" customHeight="1" x14ac:dyDescent="0.25">
      <c r="N87" s="7" t="s">
        <v>264</v>
      </c>
      <c r="Q87" s="48"/>
      <c r="R87" s="48" t="s">
        <v>1383</v>
      </c>
      <c r="S87" s="48"/>
      <c r="T87" s="48"/>
      <c r="U87" s="48"/>
      <c r="V87" s="48"/>
      <c r="W87" s="48" t="s">
        <v>1384</v>
      </c>
      <c r="X87" s="48"/>
      <c r="Y87" s="48"/>
      <c r="Z87" s="48"/>
      <c r="AA87" s="48"/>
      <c r="AB87" s="48"/>
      <c r="AC87" s="48"/>
      <c r="AD87" s="48"/>
      <c r="AE87" s="48" t="s">
        <v>1385</v>
      </c>
      <c r="AF87" s="48"/>
      <c r="AG87" s="48"/>
      <c r="AH87" s="48"/>
      <c r="AI87" s="48"/>
      <c r="AJ87" s="48"/>
      <c r="AK87" s="48"/>
      <c r="AL87" s="48"/>
      <c r="AM87" s="48"/>
      <c r="AN87" s="48"/>
      <c r="AO87" s="48"/>
      <c r="AP87" s="48"/>
      <c r="AQ87" s="48"/>
      <c r="AR87" s="48" t="s">
        <v>1386</v>
      </c>
      <c r="AS87" s="48"/>
      <c r="AT87" s="48"/>
      <c r="AU87" s="48"/>
      <c r="AV87" s="48"/>
      <c r="AW87" s="48"/>
    </row>
    <row r="88" spans="9:49" ht="10.5" customHeight="1" x14ac:dyDescent="0.25">
      <c r="N88" s="7" t="s">
        <v>265</v>
      </c>
      <c r="Q88" s="47"/>
      <c r="R88" s="47" t="s">
        <v>1387</v>
      </c>
      <c r="S88" s="47"/>
      <c r="T88" s="47"/>
      <c r="U88" s="47"/>
      <c r="V88" s="47"/>
      <c r="W88" s="47" t="s">
        <v>1388</v>
      </c>
      <c r="X88" s="47"/>
      <c r="Y88" s="47"/>
      <c r="Z88" s="47"/>
      <c r="AA88" s="47"/>
      <c r="AB88" s="47"/>
      <c r="AC88" s="47"/>
      <c r="AD88" s="47"/>
      <c r="AE88" s="47" t="s">
        <v>1389</v>
      </c>
      <c r="AF88" s="47"/>
      <c r="AG88" s="47"/>
      <c r="AH88" s="47"/>
      <c r="AI88" s="47"/>
      <c r="AJ88" s="47"/>
      <c r="AK88" s="47"/>
      <c r="AL88" s="47"/>
      <c r="AM88" s="47"/>
      <c r="AN88" s="47"/>
      <c r="AO88" s="47"/>
      <c r="AP88" s="47"/>
      <c r="AQ88" s="47"/>
      <c r="AR88" s="47" t="s">
        <v>1390</v>
      </c>
      <c r="AS88" s="47"/>
      <c r="AT88" s="47"/>
      <c r="AU88" s="47"/>
      <c r="AV88" s="47"/>
      <c r="AW88" s="47"/>
    </row>
    <row r="89" spans="9:49" ht="10.5" customHeight="1" x14ac:dyDescent="0.25">
      <c r="N89" s="7" t="s">
        <v>266</v>
      </c>
      <c r="Q89" s="48"/>
      <c r="R89" s="48" t="s">
        <v>1324</v>
      </c>
      <c r="S89" s="48"/>
      <c r="T89" s="48"/>
      <c r="U89" s="48"/>
      <c r="V89" s="48"/>
      <c r="W89" s="48" t="s">
        <v>1391</v>
      </c>
      <c r="X89" s="48"/>
      <c r="Y89" s="48"/>
      <c r="Z89" s="48"/>
      <c r="AA89" s="48"/>
      <c r="AB89" s="48"/>
      <c r="AC89" s="48"/>
      <c r="AD89" s="48"/>
      <c r="AE89" s="48" t="s">
        <v>1392</v>
      </c>
      <c r="AF89" s="48"/>
      <c r="AG89" s="48"/>
      <c r="AH89" s="48"/>
      <c r="AI89" s="48"/>
      <c r="AJ89" s="48"/>
      <c r="AK89" s="48"/>
      <c r="AL89" s="48"/>
      <c r="AM89" s="48"/>
      <c r="AN89" s="48"/>
      <c r="AO89" s="48"/>
      <c r="AP89" s="48"/>
      <c r="AQ89" s="48"/>
      <c r="AR89" s="48" t="s">
        <v>846</v>
      </c>
      <c r="AS89" s="48"/>
      <c r="AT89" s="48"/>
      <c r="AU89" s="48"/>
      <c r="AV89" s="48"/>
      <c r="AW89" s="48"/>
    </row>
    <row r="90" spans="9:49" ht="10.5" customHeight="1" x14ac:dyDescent="0.25">
      <c r="N90" s="7" t="s">
        <v>267</v>
      </c>
      <c r="Q90" s="47"/>
      <c r="R90" s="47" t="s">
        <v>795</v>
      </c>
      <c r="S90" s="47"/>
      <c r="T90" s="47"/>
      <c r="U90" s="47"/>
      <c r="V90" s="47"/>
      <c r="W90" s="47" t="s">
        <v>1393</v>
      </c>
      <c r="X90" s="47"/>
      <c r="Y90" s="47"/>
      <c r="Z90" s="47"/>
      <c r="AA90" s="47"/>
      <c r="AB90" s="47"/>
      <c r="AC90" s="47"/>
      <c r="AD90" s="47"/>
      <c r="AE90" s="47" t="s">
        <v>1394</v>
      </c>
      <c r="AF90" s="47"/>
      <c r="AG90" s="47"/>
      <c r="AH90" s="47"/>
      <c r="AI90" s="47"/>
      <c r="AJ90" s="47"/>
      <c r="AK90" s="47"/>
      <c r="AL90" s="47"/>
      <c r="AM90" s="47"/>
      <c r="AN90" s="47"/>
      <c r="AO90" s="47"/>
      <c r="AP90" s="47"/>
      <c r="AQ90" s="47"/>
      <c r="AR90" s="47" t="s">
        <v>1395</v>
      </c>
      <c r="AS90" s="47"/>
      <c r="AT90" s="47"/>
      <c r="AU90" s="47"/>
      <c r="AV90" s="47"/>
      <c r="AW90" s="47"/>
    </row>
    <row r="91" spans="9:49" ht="10.5" customHeight="1" x14ac:dyDescent="0.25">
      <c r="N91" s="7" t="s">
        <v>200</v>
      </c>
      <c r="Q91" s="48"/>
      <c r="R91" s="48" t="s">
        <v>1396</v>
      </c>
      <c r="S91" s="48"/>
      <c r="T91" s="48"/>
      <c r="U91" s="48"/>
      <c r="V91" s="48"/>
      <c r="W91" s="48" t="s">
        <v>1397</v>
      </c>
      <c r="X91" s="48"/>
      <c r="Y91" s="48"/>
      <c r="Z91" s="48"/>
      <c r="AA91" s="48"/>
      <c r="AB91" s="48"/>
      <c r="AC91" s="48"/>
      <c r="AD91" s="48"/>
      <c r="AE91" s="48" t="s">
        <v>1398</v>
      </c>
      <c r="AF91" s="48"/>
      <c r="AG91" s="48"/>
      <c r="AH91" s="48"/>
      <c r="AI91" s="48"/>
      <c r="AJ91" s="48"/>
      <c r="AK91" s="48"/>
      <c r="AL91" s="48"/>
      <c r="AM91" s="48"/>
      <c r="AN91" s="48"/>
      <c r="AO91" s="48"/>
      <c r="AP91" s="48"/>
      <c r="AQ91" s="48"/>
      <c r="AR91" s="48"/>
      <c r="AS91" s="48"/>
      <c r="AT91" s="48"/>
      <c r="AU91" s="48"/>
      <c r="AV91" s="48"/>
      <c r="AW91" s="48"/>
    </row>
    <row r="92" spans="9:49" ht="10.5" customHeight="1" x14ac:dyDescent="0.25">
      <c r="N92" s="7" t="s">
        <v>268</v>
      </c>
      <c r="Q92" s="47"/>
      <c r="R92" s="47" t="s">
        <v>1399</v>
      </c>
      <c r="S92" s="47"/>
      <c r="T92" s="47"/>
      <c r="U92" s="47"/>
      <c r="V92" s="47"/>
      <c r="W92" s="47" t="s">
        <v>1078</v>
      </c>
      <c r="X92" s="47"/>
      <c r="Y92" s="47"/>
      <c r="Z92" s="47"/>
      <c r="AA92" s="47"/>
      <c r="AB92" s="47"/>
      <c r="AC92" s="47"/>
      <c r="AD92" s="47"/>
      <c r="AE92" s="47" t="s">
        <v>1400</v>
      </c>
      <c r="AF92" s="47"/>
      <c r="AG92" s="47"/>
      <c r="AH92" s="47"/>
      <c r="AI92" s="47"/>
      <c r="AJ92" s="47"/>
      <c r="AK92" s="47"/>
      <c r="AL92" s="47"/>
      <c r="AM92" s="47"/>
      <c r="AN92" s="47"/>
      <c r="AO92" s="47"/>
      <c r="AP92" s="47"/>
      <c r="AQ92" s="47"/>
      <c r="AR92" s="47"/>
      <c r="AS92" s="47"/>
      <c r="AT92" s="47"/>
      <c r="AU92" s="47"/>
      <c r="AV92" s="47"/>
      <c r="AW92" s="47"/>
    </row>
    <row r="93" spans="9:49" ht="10.5" customHeight="1" x14ac:dyDescent="0.25">
      <c r="N93" s="7" t="s">
        <v>269</v>
      </c>
      <c r="Q93" s="48"/>
      <c r="R93" s="48" t="s">
        <v>1401</v>
      </c>
      <c r="S93" s="48"/>
      <c r="T93" s="48"/>
      <c r="U93" s="48"/>
      <c r="V93" s="48"/>
      <c r="W93" s="48" t="s">
        <v>1402</v>
      </c>
      <c r="X93" s="48"/>
      <c r="Y93" s="48"/>
      <c r="Z93" s="48"/>
      <c r="AA93" s="48"/>
      <c r="AB93" s="48"/>
      <c r="AC93" s="48"/>
      <c r="AD93" s="48"/>
      <c r="AE93" s="48" t="s">
        <v>1403</v>
      </c>
      <c r="AF93" s="48"/>
      <c r="AG93" s="48"/>
      <c r="AH93" s="48"/>
      <c r="AI93" s="48"/>
      <c r="AJ93" s="48"/>
      <c r="AK93" s="48"/>
      <c r="AL93" s="48"/>
      <c r="AM93" s="48"/>
      <c r="AN93" s="48"/>
      <c r="AO93" s="48"/>
      <c r="AP93" s="48"/>
      <c r="AQ93" s="48"/>
      <c r="AR93" s="48"/>
      <c r="AS93" s="48"/>
      <c r="AT93" s="48"/>
      <c r="AU93" s="48"/>
      <c r="AV93" s="48"/>
      <c r="AW93" s="48"/>
    </row>
    <row r="94" spans="9:49" ht="10.5" customHeight="1" x14ac:dyDescent="0.25">
      <c r="N94" s="7" t="s">
        <v>270</v>
      </c>
      <c r="Q94" s="47"/>
      <c r="R94" s="47" t="s">
        <v>1018</v>
      </c>
      <c r="S94" s="47"/>
      <c r="T94" s="47"/>
      <c r="U94" s="47"/>
      <c r="V94" s="47"/>
      <c r="W94" s="47" t="s">
        <v>1404</v>
      </c>
      <c r="X94" s="47"/>
      <c r="Y94" s="47"/>
      <c r="Z94" s="47"/>
      <c r="AA94" s="47"/>
      <c r="AB94" s="47"/>
      <c r="AC94" s="47"/>
      <c r="AD94" s="47"/>
      <c r="AE94" s="47" t="s">
        <v>1405</v>
      </c>
      <c r="AF94" s="47"/>
      <c r="AG94" s="47"/>
      <c r="AH94" s="47"/>
      <c r="AI94" s="47"/>
      <c r="AJ94" s="47"/>
      <c r="AK94" s="47"/>
      <c r="AL94" s="47"/>
      <c r="AM94" s="47"/>
      <c r="AN94" s="47"/>
      <c r="AO94" s="47"/>
      <c r="AP94" s="47"/>
      <c r="AQ94" s="47"/>
      <c r="AR94" s="47"/>
      <c r="AS94" s="47"/>
      <c r="AT94" s="47"/>
      <c r="AU94" s="47"/>
      <c r="AV94" s="47"/>
      <c r="AW94" s="47"/>
    </row>
    <row r="95" spans="9:49" ht="10.5" customHeight="1" x14ac:dyDescent="0.25">
      <c r="I95" s="5"/>
      <c r="N95" s="7" t="s">
        <v>271</v>
      </c>
      <c r="Q95" s="48"/>
      <c r="R95" s="48" t="s">
        <v>715</v>
      </c>
      <c r="S95" s="48"/>
      <c r="T95" s="48"/>
      <c r="U95" s="48"/>
      <c r="V95" s="48"/>
      <c r="W95" s="48" t="s">
        <v>1406</v>
      </c>
      <c r="X95" s="48"/>
      <c r="Y95" s="48"/>
      <c r="Z95" s="48"/>
      <c r="AA95" s="48"/>
      <c r="AB95" s="48"/>
      <c r="AC95" s="48"/>
      <c r="AD95" s="48"/>
      <c r="AE95" s="48" t="s">
        <v>1407</v>
      </c>
      <c r="AF95" s="48"/>
      <c r="AG95" s="48"/>
      <c r="AH95" s="48"/>
      <c r="AI95" s="48"/>
      <c r="AJ95" s="48"/>
      <c r="AK95" s="48"/>
      <c r="AL95" s="48"/>
      <c r="AM95" s="48"/>
      <c r="AN95" s="48"/>
      <c r="AO95" s="48"/>
      <c r="AP95" s="48"/>
      <c r="AQ95" s="48"/>
      <c r="AR95" s="48"/>
      <c r="AS95" s="48"/>
      <c r="AT95" s="48"/>
      <c r="AU95" s="48"/>
      <c r="AV95" s="48"/>
      <c r="AW95" s="48"/>
    </row>
    <row r="96" spans="9:49" ht="10.5" customHeight="1" x14ac:dyDescent="0.25">
      <c r="N96" s="7" t="s">
        <v>272</v>
      </c>
      <c r="Q96" s="47"/>
      <c r="R96" s="47" t="s">
        <v>1408</v>
      </c>
      <c r="S96" s="47"/>
      <c r="T96" s="47"/>
      <c r="U96" s="47"/>
      <c r="V96" s="47"/>
      <c r="W96" s="47" t="s">
        <v>1409</v>
      </c>
      <c r="X96" s="47"/>
      <c r="Y96" s="47"/>
      <c r="Z96" s="47"/>
      <c r="AA96" s="47"/>
      <c r="AB96" s="47"/>
      <c r="AC96" s="47"/>
      <c r="AD96" s="47"/>
      <c r="AE96" s="47" t="s">
        <v>1410</v>
      </c>
      <c r="AF96" s="47"/>
      <c r="AG96" s="47"/>
      <c r="AH96" s="47"/>
      <c r="AI96" s="47"/>
      <c r="AJ96" s="47"/>
      <c r="AK96" s="47"/>
      <c r="AL96" s="47"/>
      <c r="AM96" s="47"/>
      <c r="AN96" s="47"/>
      <c r="AO96" s="47"/>
      <c r="AP96" s="47"/>
      <c r="AQ96" s="47"/>
      <c r="AR96" s="47"/>
      <c r="AS96" s="47"/>
      <c r="AT96" s="47"/>
      <c r="AU96" s="47"/>
      <c r="AV96" s="47"/>
      <c r="AW96" s="47"/>
    </row>
    <row r="97" spans="9:49" ht="10.5" customHeight="1" x14ac:dyDescent="0.25">
      <c r="N97" s="7" t="s">
        <v>273</v>
      </c>
      <c r="Q97" s="48"/>
      <c r="R97" s="48" t="s">
        <v>1411</v>
      </c>
      <c r="S97" s="48"/>
      <c r="T97" s="48"/>
      <c r="U97" s="48"/>
      <c r="V97" s="48"/>
      <c r="W97" s="48" t="s">
        <v>1412</v>
      </c>
      <c r="X97" s="48"/>
      <c r="Y97" s="48"/>
      <c r="Z97" s="48"/>
      <c r="AA97" s="48"/>
      <c r="AB97" s="48"/>
      <c r="AC97" s="48"/>
      <c r="AD97" s="48"/>
      <c r="AE97" s="48" t="s">
        <v>1413</v>
      </c>
      <c r="AF97" s="48"/>
      <c r="AG97" s="48"/>
      <c r="AH97" s="48"/>
      <c r="AI97" s="48"/>
      <c r="AJ97" s="48"/>
      <c r="AK97" s="48"/>
      <c r="AL97" s="48"/>
      <c r="AM97" s="48"/>
      <c r="AN97" s="48"/>
      <c r="AO97" s="48"/>
      <c r="AP97" s="48"/>
      <c r="AQ97" s="48"/>
      <c r="AR97" s="48"/>
      <c r="AS97" s="48"/>
      <c r="AT97" s="48"/>
      <c r="AU97" s="48"/>
      <c r="AV97" s="48"/>
      <c r="AW97" s="48"/>
    </row>
    <row r="98" spans="9:49" ht="10.5" customHeight="1" x14ac:dyDescent="0.25">
      <c r="N98" s="7" t="s">
        <v>274</v>
      </c>
      <c r="Q98" s="47"/>
      <c r="R98" s="47" t="s">
        <v>1414</v>
      </c>
      <c r="S98" s="47"/>
      <c r="T98" s="47"/>
      <c r="U98" s="47"/>
      <c r="V98" s="47"/>
      <c r="W98" s="47" t="s">
        <v>1415</v>
      </c>
      <c r="X98" s="47"/>
      <c r="Y98" s="47"/>
      <c r="Z98" s="47"/>
      <c r="AA98" s="47"/>
      <c r="AB98" s="47"/>
      <c r="AC98" s="47"/>
      <c r="AD98" s="47"/>
      <c r="AE98" s="47" t="s">
        <v>1416</v>
      </c>
      <c r="AF98" s="47"/>
      <c r="AG98" s="47"/>
      <c r="AH98" s="47"/>
      <c r="AI98" s="47"/>
      <c r="AJ98" s="47"/>
      <c r="AK98" s="47"/>
      <c r="AL98" s="47"/>
      <c r="AM98" s="47"/>
      <c r="AN98" s="47"/>
      <c r="AO98" s="47"/>
      <c r="AP98" s="47"/>
      <c r="AQ98" s="47"/>
      <c r="AR98" s="47"/>
      <c r="AS98" s="47"/>
      <c r="AT98" s="47"/>
      <c r="AU98" s="47"/>
      <c r="AV98" s="47"/>
      <c r="AW98" s="47"/>
    </row>
    <row r="99" spans="9:49" ht="10.5" customHeight="1" x14ac:dyDescent="0.25">
      <c r="N99" s="7" t="s">
        <v>205</v>
      </c>
      <c r="Q99" s="48"/>
      <c r="R99" s="48" t="s">
        <v>1201</v>
      </c>
      <c r="S99" s="48"/>
      <c r="T99" s="48"/>
      <c r="U99" s="48"/>
      <c r="V99" s="48"/>
      <c r="W99" s="48" t="s">
        <v>1417</v>
      </c>
      <c r="X99" s="48"/>
      <c r="Y99" s="48"/>
      <c r="Z99" s="48"/>
      <c r="AA99" s="48"/>
      <c r="AB99" s="48"/>
      <c r="AC99" s="48"/>
      <c r="AD99" s="48"/>
      <c r="AE99" s="48" t="s">
        <v>1418</v>
      </c>
      <c r="AF99" s="48"/>
      <c r="AG99" s="48"/>
      <c r="AH99" s="48"/>
      <c r="AI99" s="48"/>
      <c r="AJ99" s="48"/>
      <c r="AK99" s="48"/>
      <c r="AL99" s="48"/>
      <c r="AM99" s="48"/>
      <c r="AN99" s="48"/>
      <c r="AO99" s="48"/>
      <c r="AP99" s="48"/>
      <c r="AQ99" s="48"/>
      <c r="AR99" s="48"/>
      <c r="AS99" s="48"/>
      <c r="AT99" s="48"/>
      <c r="AU99" s="48"/>
      <c r="AV99" s="48"/>
      <c r="AW99" s="48"/>
    </row>
    <row r="100" spans="9:49" ht="10.5" customHeight="1" x14ac:dyDescent="0.25">
      <c r="N100" s="7" t="s">
        <v>275</v>
      </c>
      <c r="Q100" s="47"/>
      <c r="R100" s="47" t="s">
        <v>979</v>
      </c>
      <c r="S100" s="47"/>
      <c r="T100" s="47"/>
      <c r="U100" s="47"/>
      <c r="V100" s="47"/>
      <c r="W100" s="47" t="s">
        <v>1419</v>
      </c>
      <c r="X100" s="47"/>
      <c r="Y100" s="47"/>
      <c r="Z100" s="47"/>
      <c r="AA100" s="47"/>
      <c r="AB100" s="47"/>
      <c r="AC100" s="47"/>
      <c r="AD100" s="47"/>
      <c r="AE100" s="47" t="s">
        <v>1420</v>
      </c>
      <c r="AF100" s="47"/>
      <c r="AG100" s="47"/>
      <c r="AH100" s="47"/>
      <c r="AI100" s="47"/>
      <c r="AJ100" s="47"/>
      <c r="AK100" s="47"/>
      <c r="AL100" s="47"/>
      <c r="AM100" s="47"/>
      <c r="AN100" s="47"/>
      <c r="AO100" s="47"/>
      <c r="AP100" s="47"/>
      <c r="AQ100" s="47"/>
      <c r="AR100" s="47"/>
      <c r="AS100" s="47"/>
      <c r="AT100" s="47"/>
      <c r="AU100" s="47"/>
      <c r="AV100" s="47"/>
      <c r="AW100" s="47"/>
    </row>
    <row r="101" spans="9:49" ht="18.75" customHeight="1" x14ac:dyDescent="0.25">
      <c r="N101" s="7" t="s">
        <v>276</v>
      </c>
      <c r="Q101" s="48"/>
      <c r="R101" s="48" t="s">
        <v>1421</v>
      </c>
      <c r="S101" s="48"/>
      <c r="T101" s="48"/>
      <c r="U101" s="48"/>
      <c r="V101" s="48"/>
      <c r="W101" s="48" t="s">
        <v>1422</v>
      </c>
      <c r="X101" s="48"/>
      <c r="Y101" s="48"/>
      <c r="Z101" s="48"/>
      <c r="AA101" s="48"/>
      <c r="AB101" s="48"/>
      <c r="AC101" s="48"/>
      <c r="AD101" s="48"/>
      <c r="AE101" s="48" t="s">
        <v>1423</v>
      </c>
      <c r="AF101" s="48"/>
      <c r="AG101" s="48"/>
      <c r="AH101" s="48"/>
      <c r="AI101" s="48"/>
      <c r="AJ101" s="48"/>
      <c r="AK101" s="48"/>
      <c r="AL101" s="48"/>
      <c r="AM101" s="48"/>
      <c r="AN101" s="48"/>
      <c r="AO101" s="48"/>
      <c r="AP101" s="48"/>
      <c r="AQ101" s="48"/>
      <c r="AR101" s="48"/>
      <c r="AS101" s="48"/>
      <c r="AT101" s="48"/>
      <c r="AU101" s="48"/>
      <c r="AV101" s="48"/>
      <c r="AW101" s="48"/>
    </row>
    <row r="102" spans="9:49" ht="10.5" customHeight="1" x14ac:dyDescent="0.25">
      <c r="N102" s="7" t="s">
        <v>277</v>
      </c>
      <c r="Q102" s="47"/>
      <c r="R102" s="47" t="s">
        <v>1424</v>
      </c>
      <c r="S102" s="47"/>
      <c r="T102" s="47"/>
      <c r="U102" s="47"/>
      <c r="V102" s="47"/>
      <c r="W102" s="47" t="s">
        <v>1425</v>
      </c>
      <c r="X102" s="47"/>
      <c r="Y102" s="47"/>
      <c r="Z102" s="47"/>
      <c r="AA102" s="47"/>
      <c r="AB102" s="47"/>
      <c r="AC102" s="47"/>
      <c r="AD102" s="47"/>
      <c r="AE102" s="47" t="s">
        <v>1426</v>
      </c>
      <c r="AF102" s="47"/>
      <c r="AG102" s="47"/>
      <c r="AH102" s="47"/>
      <c r="AI102" s="47"/>
      <c r="AJ102" s="47"/>
      <c r="AK102" s="47"/>
      <c r="AL102" s="47"/>
      <c r="AM102" s="47"/>
      <c r="AN102" s="47"/>
      <c r="AO102" s="47"/>
      <c r="AP102" s="47"/>
      <c r="AQ102" s="47"/>
      <c r="AR102" s="47"/>
      <c r="AS102" s="47"/>
      <c r="AT102" s="47"/>
      <c r="AU102" s="47"/>
      <c r="AV102" s="47"/>
      <c r="AW102" s="47"/>
    </row>
    <row r="103" spans="9:49" ht="10.5" customHeight="1" x14ac:dyDescent="0.25">
      <c r="N103" s="7" t="s">
        <v>278</v>
      </c>
      <c r="Q103" s="48"/>
      <c r="R103" s="48" t="s">
        <v>1427</v>
      </c>
      <c r="S103" s="48"/>
      <c r="T103" s="48"/>
      <c r="U103" s="48"/>
      <c r="V103" s="48"/>
      <c r="W103" s="48" t="s">
        <v>1428</v>
      </c>
      <c r="X103" s="48"/>
      <c r="Y103" s="48"/>
      <c r="Z103" s="48"/>
      <c r="AA103" s="48"/>
      <c r="AB103" s="48"/>
      <c r="AC103" s="48"/>
      <c r="AD103" s="48"/>
      <c r="AE103" s="48" t="s">
        <v>1429</v>
      </c>
      <c r="AF103" s="48"/>
      <c r="AG103" s="48"/>
      <c r="AH103" s="48"/>
      <c r="AI103" s="48"/>
      <c r="AJ103" s="48"/>
      <c r="AK103" s="48"/>
      <c r="AL103" s="48"/>
      <c r="AM103" s="48"/>
      <c r="AN103" s="48"/>
      <c r="AO103" s="48"/>
      <c r="AP103" s="48"/>
      <c r="AQ103" s="48"/>
      <c r="AR103" s="48"/>
      <c r="AS103" s="48"/>
      <c r="AT103" s="48"/>
      <c r="AU103" s="48"/>
      <c r="AV103" s="48"/>
      <c r="AW103" s="48"/>
    </row>
    <row r="104" spans="9:49" ht="10.5" customHeight="1" x14ac:dyDescent="0.25">
      <c r="N104" s="7" t="s">
        <v>279</v>
      </c>
      <c r="Q104" s="47"/>
      <c r="R104" s="47" t="s">
        <v>1430</v>
      </c>
      <c r="S104" s="47"/>
      <c r="T104" s="47"/>
      <c r="U104" s="47"/>
      <c r="V104" s="47"/>
      <c r="W104" s="47" t="s">
        <v>1431</v>
      </c>
      <c r="X104" s="47"/>
      <c r="Y104" s="47"/>
      <c r="Z104" s="47"/>
      <c r="AA104" s="47"/>
      <c r="AB104" s="47"/>
      <c r="AC104" s="47"/>
      <c r="AD104" s="47"/>
      <c r="AE104" s="47" t="s">
        <v>1432</v>
      </c>
      <c r="AF104" s="47"/>
      <c r="AG104" s="47"/>
      <c r="AH104" s="47"/>
      <c r="AI104" s="47"/>
      <c r="AJ104" s="47"/>
      <c r="AK104" s="47"/>
      <c r="AL104" s="47"/>
      <c r="AM104" s="47"/>
      <c r="AN104" s="47"/>
      <c r="AO104" s="47"/>
      <c r="AP104" s="47"/>
      <c r="AQ104" s="47"/>
      <c r="AR104" s="47"/>
      <c r="AS104" s="47"/>
      <c r="AT104" s="47"/>
      <c r="AU104" s="47"/>
      <c r="AV104" s="47"/>
      <c r="AW104" s="47"/>
    </row>
    <row r="105" spans="9:49" ht="10.5" customHeight="1" x14ac:dyDescent="0.25">
      <c r="I105" s="44"/>
      <c r="J105" s="44"/>
      <c r="K105" s="44"/>
      <c r="N105" s="7" t="s">
        <v>280</v>
      </c>
      <c r="Q105" s="48"/>
      <c r="R105" s="48" t="s">
        <v>1284</v>
      </c>
      <c r="S105" s="48"/>
      <c r="T105" s="48"/>
      <c r="U105" s="48"/>
      <c r="V105" s="48"/>
      <c r="W105" s="48" t="s">
        <v>1433</v>
      </c>
      <c r="X105" s="48"/>
      <c r="Y105" s="48"/>
      <c r="Z105" s="48"/>
      <c r="AA105" s="48"/>
      <c r="AB105" s="48"/>
      <c r="AC105" s="48"/>
      <c r="AD105" s="48"/>
      <c r="AE105" s="48" t="s">
        <v>1434</v>
      </c>
      <c r="AF105" s="48"/>
      <c r="AG105" s="48"/>
      <c r="AH105" s="48"/>
      <c r="AI105" s="48"/>
      <c r="AJ105" s="48"/>
      <c r="AK105" s="48"/>
      <c r="AL105" s="48"/>
      <c r="AM105" s="48"/>
      <c r="AN105" s="48"/>
      <c r="AO105" s="48"/>
      <c r="AP105" s="48"/>
      <c r="AQ105" s="48"/>
      <c r="AR105" s="48"/>
      <c r="AS105" s="48"/>
      <c r="AT105" s="48"/>
      <c r="AU105" s="48"/>
      <c r="AV105" s="48"/>
      <c r="AW105" s="48"/>
    </row>
    <row r="106" spans="9:49" ht="10.5" customHeight="1" x14ac:dyDescent="0.25">
      <c r="I106" s="44"/>
      <c r="J106" s="44"/>
      <c r="K106" s="44"/>
      <c r="N106" s="7" t="s">
        <v>281</v>
      </c>
      <c r="Q106" s="47"/>
      <c r="R106" s="47" t="s">
        <v>1435</v>
      </c>
      <c r="S106" s="47"/>
      <c r="T106" s="47"/>
      <c r="U106" s="47"/>
      <c r="V106" s="47"/>
      <c r="W106" s="47" t="s">
        <v>1436</v>
      </c>
      <c r="X106" s="47"/>
      <c r="Y106" s="47"/>
      <c r="Z106" s="47"/>
      <c r="AA106" s="47"/>
      <c r="AB106" s="47"/>
      <c r="AC106" s="47"/>
      <c r="AD106" s="47"/>
      <c r="AE106" s="47" t="s">
        <v>1437</v>
      </c>
      <c r="AF106" s="47"/>
      <c r="AG106" s="47"/>
      <c r="AH106" s="47"/>
      <c r="AI106" s="47"/>
      <c r="AJ106" s="47"/>
      <c r="AK106" s="47"/>
      <c r="AL106" s="47"/>
      <c r="AM106" s="47"/>
      <c r="AN106" s="47"/>
      <c r="AO106" s="47"/>
      <c r="AP106" s="47"/>
      <c r="AQ106" s="47"/>
      <c r="AR106" s="47"/>
      <c r="AS106" s="47"/>
      <c r="AT106" s="47"/>
      <c r="AU106" s="47"/>
      <c r="AV106" s="47"/>
      <c r="AW106" s="47"/>
    </row>
    <row r="107" spans="9:49" ht="10.5" customHeight="1" x14ac:dyDescent="0.25">
      <c r="I107" s="44"/>
      <c r="J107" s="44"/>
      <c r="K107" s="44"/>
      <c r="N107" s="7" t="s">
        <v>282</v>
      </c>
      <c r="Q107" s="48"/>
      <c r="R107" s="48" t="s">
        <v>1438</v>
      </c>
      <c r="S107" s="48"/>
      <c r="T107" s="48"/>
      <c r="U107" s="48"/>
      <c r="V107" s="48"/>
      <c r="W107" s="48" t="s">
        <v>1439</v>
      </c>
      <c r="X107" s="48"/>
      <c r="Y107" s="48"/>
      <c r="Z107" s="48"/>
      <c r="AA107" s="48"/>
      <c r="AB107" s="48"/>
      <c r="AC107" s="48"/>
      <c r="AD107" s="48"/>
      <c r="AE107" s="48" t="s">
        <v>1440</v>
      </c>
      <c r="AF107" s="48"/>
      <c r="AG107" s="48"/>
      <c r="AH107" s="48"/>
      <c r="AI107" s="48"/>
      <c r="AJ107" s="48"/>
      <c r="AK107" s="48"/>
      <c r="AL107" s="48"/>
      <c r="AM107" s="48"/>
      <c r="AN107" s="48"/>
      <c r="AO107" s="48"/>
      <c r="AP107" s="48"/>
      <c r="AQ107" s="48"/>
      <c r="AR107" s="48"/>
      <c r="AS107" s="48"/>
      <c r="AT107" s="48"/>
      <c r="AU107" s="48"/>
      <c r="AV107" s="48"/>
      <c r="AW107" s="48"/>
    </row>
    <row r="108" spans="9:49" ht="10.5" customHeight="1" x14ac:dyDescent="0.25">
      <c r="N108" s="7" t="s">
        <v>283</v>
      </c>
      <c r="Q108" s="47"/>
      <c r="R108" s="47" t="s">
        <v>1441</v>
      </c>
      <c r="S108" s="47"/>
      <c r="T108" s="47"/>
      <c r="U108" s="47"/>
      <c r="V108" s="47"/>
      <c r="W108" s="47" t="s">
        <v>1442</v>
      </c>
      <c r="X108" s="47"/>
      <c r="Y108" s="47"/>
      <c r="Z108" s="47"/>
      <c r="AA108" s="47"/>
      <c r="AB108" s="47"/>
      <c r="AC108" s="47"/>
      <c r="AD108" s="47"/>
      <c r="AE108" s="47" t="s">
        <v>1443</v>
      </c>
      <c r="AF108" s="47"/>
      <c r="AG108" s="47"/>
      <c r="AH108" s="47"/>
      <c r="AI108" s="47"/>
      <c r="AJ108" s="47"/>
      <c r="AK108" s="47"/>
      <c r="AL108" s="47"/>
      <c r="AM108" s="47"/>
      <c r="AN108" s="47"/>
      <c r="AO108" s="47"/>
      <c r="AP108" s="47"/>
      <c r="AQ108" s="47"/>
      <c r="AR108" s="47"/>
      <c r="AS108" s="47"/>
      <c r="AT108" s="47"/>
      <c r="AU108" s="47"/>
      <c r="AV108" s="47"/>
      <c r="AW108" s="47"/>
    </row>
    <row r="109" spans="9:49" ht="10.5" customHeight="1" x14ac:dyDescent="0.25">
      <c r="N109" s="7" t="s">
        <v>284</v>
      </c>
      <c r="Q109" s="48"/>
      <c r="R109" s="48" t="s">
        <v>1444</v>
      </c>
      <c r="S109" s="48"/>
      <c r="T109" s="48"/>
      <c r="U109" s="48"/>
      <c r="V109" s="48"/>
      <c r="W109" s="48" t="s">
        <v>1445</v>
      </c>
      <c r="X109" s="48"/>
      <c r="Y109" s="48"/>
      <c r="Z109" s="48"/>
      <c r="AA109" s="48"/>
      <c r="AB109" s="48"/>
      <c r="AC109" s="48"/>
      <c r="AD109" s="48"/>
      <c r="AE109" s="48" t="s">
        <v>1446</v>
      </c>
      <c r="AF109" s="48"/>
      <c r="AG109" s="48"/>
      <c r="AH109" s="48"/>
      <c r="AI109" s="48"/>
      <c r="AJ109" s="48"/>
      <c r="AK109" s="48"/>
      <c r="AL109" s="48"/>
      <c r="AM109" s="48"/>
      <c r="AN109" s="48"/>
      <c r="AO109" s="48"/>
      <c r="AP109" s="48"/>
      <c r="AQ109" s="48"/>
      <c r="AR109" s="48"/>
      <c r="AS109" s="48"/>
      <c r="AT109" s="48"/>
      <c r="AU109" s="48"/>
      <c r="AV109" s="48"/>
      <c r="AW109" s="48"/>
    </row>
    <row r="110" spans="9:49" ht="10.5" customHeight="1" x14ac:dyDescent="0.25">
      <c r="N110" s="7" t="s">
        <v>285</v>
      </c>
      <c r="Q110" s="47"/>
      <c r="R110" s="47" t="s">
        <v>1447</v>
      </c>
      <c r="S110" s="47"/>
      <c r="T110" s="47"/>
      <c r="U110" s="47"/>
      <c r="V110" s="47"/>
      <c r="W110" s="47" t="s">
        <v>1448</v>
      </c>
      <c r="X110" s="47"/>
      <c r="Y110" s="47"/>
      <c r="Z110" s="47"/>
      <c r="AA110" s="47"/>
      <c r="AB110" s="47"/>
      <c r="AC110" s="47"/>
      <c r="AD110" s="47"/>
      <c r="AE110" s="47" t="s">
        <v>1449</v>
      </c>
      <c r="AF110" s="47"/>
      <c r="AG110" s="47"/>
      <c r="AH110" s="47"/>
      <c r="AI110" s="47"/>
      <c r="AJ110" s="47"/>
      <c r="AK110" s="47"/>
      <c r="AL110" s="47"/>
      <c r="AM110" s="47"/>
      <c r="AN110" s="47"/>
      <c r="AO110" s="47"/>
      <c r="AP110" s="47"/>
      <c r="AQ110" s="47"/>
      <c r="AR110" s="47"/>
      <c r="AS110" s="47"/>
      <c r="AT110" s="47"/>
      <c r="AU110" s="47"/>
      <c r="AV110" s="47"/>
      <c r="AW110" s="47"/>
    </row>
    <row r="111" spans="9:49" ht="15.75" customHeight="1" x14ac:dyDescent="0.25">
      <c r="N111" s="7" t="s">
        <v>286</v>
      </c>
      <c r="Q111" s="48"/>
      <c r="R111" s="48" t="s">
        <v>1450</v>
      </c>
      <c r="S111" s="48"/>
      <c r="T111" s="48"/>
      <c r="U111" s="48"/>
      <c r="V111" s="48"/>
      <c r="W111" s="48" t="s">
        <v>1451</v>
      </c>
      <c r="X111" s="48"/>
      <c r="Y111" s="48"/>
      <c r="Z111" s="48"/>
      <c r="AA111" s="48"/>
      <c r="AB111" s="48"/>
      <c r="AC111" s="48"/>
      <c r="AD111" s="48"/>
      <c r="AE111" s="48" t="s">
        <v>1452</v>
      </c>
      <c r="AF111" s="48"/>
      <c r="AG111" s="48"/>
      <c r="AH111" s="48"/>
      <c r="AI111" s="48"/>
      <c r="AJ111" s="48"/>
      <c r="AK111" s="48"/>
      <c r="AL111" s="48"/>
      <c r="AM111" s="48"/>
      <c r="AN111" s="48"/>
      <c r="AO111" s="48"/>
      <c r="AP111" s="48"/>
      <c r="AQ111" s="48"/>
      <c r="AR111" s="48"/>
      <c r="AS111" s="48"/>
      <c r="AT111" s="48"/>
      <c r="AU111" s="48"/>
      <c r="AV111" s="48"/>
      <c r="AW111" s="48"/>
    </row>
    <row r="112" spans="9:49" ht="15.75" customHeight="1" x14ac:dyDescent="0.25">
      <c r="N112" s="7" t="s">
        <v>287</v>
      </c>
      <c r="Q112" s="47"/>
      <c r="R112" s="47" t="s">
        <v>1453</v>
      </c>
      <c r="S112" s="47"/>
      <c r="T112" s="47"/>
      <c r="U112" s="47"/>
      <c r="V112" s="47"/>
      <c r="W112" s="47" t="s">
        <v>1454</v>
      </c>
      <c r="X112" s="47"/>
      <c r="Y112" s="47"/>
      <c r="Z112" s="47"/>
      <c r="AA112" s="47"/>
      <c r="AB112" s="47"/>
      <c r="AC112" s="47"/>
      <c r="AD112" s="47"/>
      <c r="AE112" s="47" t="s">
        <v>1455</v>
      </c>
      <c r="AF112" s="47"/>
      <c r="AG112" s="47"/>
      <c r="AH112" s="47"/>
      <c r="AI112" s="47"/>
      <c r="AJ112" s="47"/>
      <c r="AK112" s="47"/>
      <c r="AL112" s="47"/>
      <c r="AM112" s="47"/>
      <c r="AN112" s="47"/>
      <c r="AO112" s="47"/>
      <c r="AP112" s="47"/>
      <c r="AQ112" s="47"/>
      <c r="AR112" s="47"/>
      <c r="AS112" s="47"/>
      <c r="AT112" s="47"/>
      <c r="AU112" s="47"/>
      <c r="AV112" s="47"/>
      <c r="AW112" s="47"/>
    </row>
    <row r="113" spans="12:49" ht="20.25" customHeight="1" x14ac:dyDescent="0.25">
      <c r="N113" s="7" t="s">
        <v>288</v>
      </c>
      <c r="Q113" s="48"/>
      <c r="R113" s="48" t="s">
        <v>1456</v>
      </c>
      <c r="S113" s="48"/>
      <c r="T113" s="48"/>
      <c r="U113" s="48"/>
      <c r="V113" s="48"/>
      <c r="W113" s="48" t="s">
        <v>1457</v>
      </c>
      <c r="X113" s="48"/>
      <c r="Y113" s="48"/>
      <c r="Z113" s="48"/>
      <c r="AA113" s="48"/>
      <c r="AB113" s="48"/>
      <c r="AC113" s="48"/>
      <c r="AD113" s="48"/>
      <c r="AE113" s="48" t="s">
        <v>1458</v>
      </c>
      <c r="AF113" s="48"/>
      <c r="AG113" s="48"/>
      <c r="AH113" s="48"/>
      <c r="AI113" s="48"/>
      <c r="AJ113" s="48"/>
      <c r="AK113" s="48"/>
      <c r="AL113" s="48"/>
      <c r="AM113" s="48"/>
      <c r="AN113" s="48"/>
      <c r="AO113" s="48"/>
      <c r="AP113" s="48"/>
      <c r="AQ113" s="48"/>
      <c r="AR113" s="48"/>
      <c r="AS113" s="48"/>
      <c r="AT113" s="48"/>
      <c r="AU113" s="48"/>
      <c r="AV113" s="48"/>
      <c r="AW113" s="48"/>
    </row>
    <row r="114" spans="12:49" ht="10.5" customHeight="1" x14ac:dyDescent="0.25">
      <c r="N114" s="7" t="s">
        <v>289</v>
      </c>
      <c r="Q114" s="47"/>
      <c r="R114" s="47" t="s">
        <v>1459</v>
      </c>
      <c r="S114" s="47"/>
      <c r="T114" s="47"/>
      <c r="U114" s="47"/>
      <c r="V114" s="47"/>
      <c r="W114" s="47" t="s">
        <v>1460</v>
      </c>
      <c r="X114" s="47"/>
      <c r="Y114" s="47"/>
      <c r="Z114" s="47"/>
      <c r="AA114" s="47"/>
      <c r="AB114" s="47"/>
      <c r="AC114" s="47"/>
      <c r="AD114" s="47"/>
      <c r="AE114" s="47" t="s">
        <v>1461</v>
      </c>
      <c r="AF114" s="47"/>
      <c r="AG114" s="47"/>
      <c r="AH114" s="47"/>
      <c r="AI114" s="47"/>
      <c r="AJ114" s="47"/>
      <c r="AK114" s="47"/>
      <c r="AL114" s="47"/>
      <c r="AM114" s="47"/>
      <c r="AN114" s="47"/>
      <c r="AO114" s="47"/>
      <c r="AP114" s="47"/>
      <c r="AQ114" s="47"/>
      <c r="AR114" s="47"/>
      <c r="AS114" s="47"/>
      <c r="AT114" s="47"/>
      <c r="AU114" s="47"/>
      <c r="AV114" s="47"/>
      <c r="AW114" s="47"/>
    </row>
    <row r="115" spans="12:49" ht="10.5" customHeight="1" x14ac:dyDescent="0.25">
      <c r="L115" s="596"/>
      <c r="M115" s="596"/>
      <c r="N115" s="7" t="s">
        <v>290</v>
      </c>
      <c r="Q115" s="48"/>
      <c r="R115" s="48" t="s">
        <v>1462</v>
      </c>
      <c r="S115" s="48"/>
      <c r="T115" s="48"/>
      <c r="U115" s="48"/>
      <c r="V115" s="48"/>
      <c r="W115" s="48" t="s">
        <v>1463</v>
      </c>
      <c r="X115" s="48"/>
      <c r="Y115" s="48"/>
      <c r="Z115" s="48"/>
      <c r="AA115" s="48"/>
      <c r="AB115" s="48"/>
      <c r="AC115" s="48"/>
      <c r="AD115" s="48"/>
      <c r="AE115" s="48" t="s">
        <v>1464</v>
      </c>
      <c r="AF115" s="48"/>
      <c r="AG115" s="48"/>
      <c r="AH115" s="48"/>
      <c r="AI115" s="48"/>
      <c r="AJ115" s="48"/>
      <c r="AK115" s="48"/>
      <c r="AL115" s="48"/>
      <c r="AM115" s="48"/>
      <c r="AN115" s="48"/>
      <c r="AO115" s="48"/>
      <c r="AP115" s="48"/>
      <c r="AQ115" s="48"/>
      <c r="AR115" s="48"/>
      <c r="AS115" s="48"/>
      <c r="AT115" s="48"/>
      <c r="AU115" s="48"/>
      <c r="AV115" s="48"/>
      <c r="AW115" s="48"/>
    </row>
    <row r="116" spans="12:49" ht="10.5" customHeight="1" x14ac:dyDescent="0.25">
      <c r="N116" s="7" t="s">
        <v>291</v>
      </c>
      <c r="Q116" s="47"/>
      <c r="R116" s="47" t="s">
        <v>1173</v>
      </c>
      <c r="S116" s="47"/>
      <c r="T116" s="47"/>
      <c r="U116" s="47"/>
      <c r="V116" s="47"/>
      <c r="W116" s="47" t="s">
        <v>1465</v>
      </c>
      <c r="X116" s="47"/>
      <c r="Y116" s="47"/>
      <c r="Z116" s="47"/>
      <c r="AA116" s="47"/>
      <c r="AB116" s="47"/>
      <c r="AC116" s="47"/>
      <c r="AD116" s="47"/>
      <c r="AE116" s="47" t="s">
        <v>1466</v>
      </c>
      <c r="AF116" s="47"/>
      <c r="AG116" s="47"/>
      <c r="AH116" s="47"/>
      <c r="AI116" s="47"/>
      <c r="AJ116" s="47"/>
      <c r="AK116" s="47"/>
      <c r="AL116" s="47"/>
      <c r="AM116" s="47"/>
      <c r="AN116" s="47"/>
      <c r="AO116" s="47"/>
      <c r="AP116" s="47"/>
      <c r="AQ116" s="47"/>
      <c r="AR116" s="47"/>
      <c r="AS116" s="47"/>
      <c r="AT116" s="47"/>
      <c r="AU116" s="47"/>
      <c r="AV116" s="47"/>
      <c r="AW116" s="47"/>
    </row>
    <row r="117" spans="12:49" ht="10.5" customHeight="1" x14ac:dyDescent="0.25">
      <c r="N117" s="7" t="s">
        <v>292</v>
      </c>
      <c r="Q117" s="48"/>
      <c r="R117" s="48" t="s">
        <v>1467</v>
      </c>
      <c r="S117" s="48"/>
      <c r="T117" s="48"/>
      <c r="U117" s="48"/>
      <c r="V117" s="48"/>
      <c r="W117" s="48" t="s">
        <v>1468</v>
      </c>
      <c r="X117" s="48"/>
      <c r="Y117" s="48"/>
      <c r="Z117" s="48"/>
      <c r="AA117" s="48"/>
      <c r="AB117" s="48"/>
      <c r="AC117" s="48"/>
      <c r="AD117" s="48"/>
      <c r="AE117" s="48" t="s">
        <v>1469</v>
      </c>
      <c r="AF117" s="48"/>
      <c r="AG117" s="48"/>
      <c r="AH117" s="48"/>
      <c r="AI117" s="48"/>
      <c r="AJ117" s="48"/>
      <c r="AK117" s="48"/>
      <c r="AL117" s="48"/>
      <c r="AM117" s="48"/>
      <c r="AN117" s="48"/>
      <c r="AO117" s="48"/>
      <c r="AP117" s="48"/>
      <c r="AQ117" s="48"/>
      <c r="AR117" s="48"/>
      <c r="AS117" s="48"/>
      <c r="AT117" s="48"/>
      <c r="AU117" s="48"/>
      <c r="AV117" s="48"/>
      <c r="AW117" s="48"/>
    </row>
    <row r="118" spans="12:49" x14ac:dyDescent="0.25">
      <c r="Q118" s="47"/>
      <c r="R118" s="47" t="s">
        <v>1470</v>
      </c>
      <c r="S118" s="47"/>
      <c r="T118" s="47"/>
      <c r="U118" s="47"/>
      <c r="V118" s="47"/>
      <c r="W118" s="47" t="s">
        <v>1471</v>
      </c>
      <c r="X118" s="47"/>
      <c r="Y118" s="47"/>
      <c r="Z118" s="47"/>
      <c r="AA118" s="47"/>
      <c r="AB118" s="47"/>
      <c r="AC118" s="47"/>
      <c r="AD118" s="47"/>
      <c r="AE118" s="47" t="s">
        <v>1472</v>
      </c>
      <c r="AF118" s="47"/>
      <c r="AG118" s="47"/>
      <c r="AH118" s="47"/>
      <c r="AI118" s="47"/>
      <c r="AJ118" s="47"/>
      <c r="AK118" s="47"/>
      <c r="AL118" s="47"/>
      <c r="AM118" s="47"/>
      <c r="AN118" s="47"/>
      <c r="AO118" s="47"/>
      <c r="AP118" s="47"/>
      <c r="AQ118" s="47"/>
      <c r="AR118" s="47"/>
      <c r="AS118" s="47"/>
      <c r="AT118" s="47"/>
      <c r="AU118" s="47"/>
      <c r="AV118" s="47"/>
      <c r="AW118" s="47"/>
    </row>
    <row r="119" spans="12:49" x14ac:dyDescent="0.25">
      <c r="Q119" s="48"/>
      <c r="R119" s="48" t="s">
        <v>1473</v>
      </c>
      <c r="S119" s="48"/>
      <c r="T119" s="48"/>
      <c r="U119" s="48"/>
      <c r="V119" s="48"/>
      <c r="W119" s="48" t="s">
        <v>1474</v>
      </c>
      <c r="X119" s="48"/>
      <c r="Y119" s="48"/>
      <c r="Z119" s="48"/>
      <c r="AA119" s="48"/>
      <c r="AB119" s="48"/>
      <c r="AC119" s="48"/>
      <c r="AD119" s="48"/>
      <c r="AE119" s="48" t="s">
        <v>1475</v>
      </c>
      <c r="AF119" s="48"/>
      <c r="AG119" s="48"/>
      <c r="AH119" s="48"/>
      <c r="AI119" s="48"/>
      <c r="AJ119" s="48"/>
      <c r="AK119" s="48"/>
      <c r="AL119" s="48"/>
      <c r="AM119" s="48"/>
      <c r="AN119" s="48"/>
      <c r="AO119" s="48"/>
      <c r="AP119" s="48"/>
      <c r="AQ119" s="48"/>
      <c r="AR119" s="48"/>
      <c r="AS119" s="48"/>
      <c r="AT119" s="48"/>
      <c r="AU119" s="48"/>
      <c r="AV119" s="48"/>
      <c r="AW119" s="48"/>
    </row>
    <row r="120" spans="12:49" x14ac:dyDescent="0.25">
      <c r="Q120" s="47"/>
      <c r="R120" s="47" t="s">
        <v>1476</v>
      </c>
      <c r="S120" s="47"/>
      <c r="T120" s="47"/>
      <c r="U120" s="47"/>
      <c r="V120" s="47"/>
      <c r="W120" s="47" t="s">
        <v>1477</v>
      </c>
      <c r="X120" s="47"/>
      <c r="Y120" s="47"/>
      <c r="Z120" s="47"/>
      <c r="AA120" s="47"/>
      <c r="AB120" s="47"/>
      <c r="AC120" s="47"/>
      <c r="AD120" s="47"/>
      <c r="AE120" s="47"/>
      <c r="AF120" s="47"/>
      <c r="AG120" s="47"/>
      <c r="AH120" s="47"/>
      <c r="AI120" s="47"/>
      <c r="AJ120" s="47"/>
      <c r="AK120" s="47"/>
      <c r="AL120" s="47"/>
      <c r="AM120" s="47"/>
      <c r="AN120" s="47"/>
      <c r="AO120" s="47"/>
      <c r="AP120" s="47"/>
      <c r="AQ120" s="47"/>
      <c r="AR120" s="47"/>
      <c r="AS120" s="47"/>
      <c r="AT120" s="47"/>
      <c r="AU120" s="47"/>
      <c r="AV120" s="47"/>
      <c r="AW120" s="47"/>
    </row>
    <row r="121" spans="12:49" x14ac:dyDescent="0.25">
      <c r="Q121" s="48"/>
      <c r="R121" s="48" t="s">
        <v>859</v>
      </c>
      <c r="S121" s="48"/>
      <c r="T121" s="48"/>
      <c r="U121" s="48"/>
      <c r="V121" s="48"/>
      <c r="W121" s="48" t="s">
        <v>1478</v>
      </c>
      <c r="X121" s="48"/>
      <c r="Y121" s="48"/>
      <c r="Z121" s="48"/>
      <c r="AA121" s="48"/>
      <c r="AB121" s="48"/>
      <c r="AC121" s="48"/>
      <c r="AD121" s="48"/>
      <c r="AE121" s="48"/>
      <c r="AF121" s="48"/>
      <c r="AG121" s="48"/>
      <c r="AH121" s="48"/>
      <c r="AI121" s="48"/>
      <c r="AJ121" s="48"/>
      <c r="AK121" s="48"/>
      <c r="AL121" s="48"/>
      <c r="AM121" s="48"/>
      <c r="AN121" s="48"/>
      <c r="AO121" s="48"/>
      <c r="AP121" s="48"/>
      <c r="AQ121" s="48"/>
      <c r="AR121" s="48"/>
      <c r="AS121" s="48"/>
      <c r="AT121" s="48"/>
      <c r="AU121" s="48"/>
      <c r="AV121" s="48"/>
      <c r="AW121" s="48"/>
    </row>
    <row r="122" spans="12:49" x14ac:dyDescent="0.25">
      <c r="Q122" s="47"/>
      <c r="R122" s="47" t="s">
        <v>1479</v>
      </c>
      <c r="S122" s="47"/>
      <c r="T122" s="47"/>
      <c r="U122" s="47"/>
      <c r="V122" s="47"/>
      <c r="W122" s="47" t="s">
        <v>1480</v>
      </c>
      <c r="X122" s="47"/>
      <c r="Y122" s="47"/>
      <c r="Z122" s="47"/>
      <c r="AA122" s="47"/>
      <c r="AB122" s="47"/>
      <c r="AC122" s="47"/>
      <c r="AD122" s="47"/>
      <c r="AE122" s="47"/>
      <c r="AF122" s="47"/>
      <c r="AG122" s="47"/>
      <c r="AH122" s="47"/>
      <c r="AI122" s="47"/>
      <c r="AJ122" s="47"/>
      <c r="AK122" s="47"/>
      <c r="AL122" s="47"/>
      <c r="AM122" s="47"/>
      <c r="AN122" s="47"/>
      <c r="AO122" s="47"/>
      <c r="AP122" s="47"/>
      <c r="AQ122" s="47"/>
      <c r="AR122" s="47"/>
      <c r="AS122" s="47"/>
      <c r="AT122" s="47"/>
      <c r="AU122" s="47"/>
      <c r="AV122" s="47"/>
      <c r="AW122" s="47"/>
    </row>
    <row r="123" spans="12:49" x14ac:dyDescent="0.25">
      <c r="Q123" s="48"/>
      <c r="R123" s="48" t="s">
        <v>1315</v>
      </c>
      <c r="S123" s="48"/>
      <c r="T123" s="48"/>
      <c r="U123" s="48"/>
      <c r="V123" s="48"/>
      <c r="W123" s="48" t="s">
        <v>1481</v>
      </c>
      <c r="X123" s="48"/>
      <c r="Y123" s="48"/>
      <c r="Z123" s="48"/>
      <c r="AA123" s="48"/>
      <c r="AB123" s="48"/>
      <c r="AC123" s="48"/>
      <c r="AD123" s="48"/>
      <c r="AE123" s="48"/>
      <c r="AF123" s="48"/>
      <c r="AG123" s="48"/>
      <c r="AH123" s="48"/>
      <c r="AI123" s="48"/>
      <c r="AJ123" s="48"/>
      <c r="AK123" s="48"/>
      <c r="AL123" s="48"/>
      <c r="AM123" s="48"/>
      <c r="AN123" s="48"/>
      <c r="AO123" s="48"/>
      <c r="AP123" s="48"/>
      <c r="AQ123" s="48"/>
      <c r="AR123" s="48"/>
      <c r="AS123" s="48"/>
      <c r="AT123" s="48"/>
      <c r="AU123" s="48"/>
      <c r="AV123" s="48"/>
      <c r="AW123" s="48"/>
    </row>
    <row r="124" spans="12:49" x14ac:dyDescent="0.25">
      <c r="Q124" s="47"/>
      <c r="R124" s="47" t="s">
        <v>1482</v>
      </c>
      <c r="S124" s="47"/>
      <c r="T124" s="47"/>
      <c r="U124" s="47"/>
      <c r="V124" s="47"/>
      <c r="W124" s="47" t="s">
        <v>1483</v>
      </c>
      <c r="X124" s="47"/>
      <c r="Y124" s="47"/>
      <c r="Z124" s="47"/>
      <c r="AA124" s="47"/>
      <c r="AB124" s="47"/>
      <c r="AC124" s="47"/>
      <c r="AD124" s="47"/>
      <c r="AE124" s="47"/>
      <c r="AF124" s="47"/>
      <c r="AG124" s="47"/>
      <c r="AH124" s="47"/>
      <c r="AI124" s="47"/>
      <c r="AJ124" s="47"/>
      <c r="AK124" s="47"/>
      <c r="AL124" s="47"/>
      <c r="AM124" s="47"/>
      <c r="AN124" s="47"/>
      <c r="AO124" s="47"/>
      <c r="AP124" s="47"/>
      <c r="AQ124" s="47"/>
      <c r="AR124" s="47"/>
      <c r="AS124" s="47"/>
      <c r="AT124" s="47"/>
      <c r="AU124" s="47"/>
      <c r="AV124" s="47"/>
      <c r="AW124" s="47"/>
    </row>
    <row r="125" spans="12:49" x14ac:dyDescent="0.25">
      <c r="Q125" s="48"/>
      <c r="R125" s="48" t="s">
        <v>1484</v>
      </c>
      <c r="S125" s="48"/>
      <c r="T125" s="48"/>
      <c r="U125" s="48"/>
      <c r="V125" s="48"/>
      <c r="W125" s="48" t="s">
        <v>1485</v>
      </c>
      <c r="X125" s="48"/>
      <c r="Y125" s="48"/>
      <c r="Z125" s="48"/>
      <c r="AA125" s="48"/>
      <c r="AB125" s="48"/>
      <c r="AC125" s="48"/>
      <c r="AD125" s="48"/>
      <c r="AE125" s="48"/>
      <c r="AF125" s="48"/>
      <c r="AG125" s="48"/>
      <c r="AH125" s="48"/>
      <c r="AI125" s="48"/>
      <c r="AJ125" s="48"/>
      <c r="AK125" s="48"/>
      <c r="AL125" s="48"/>
      <c r="AM125" s="48"/>
      <c r="AN125" s="48"/>
      <c r="AO125" s="48"/>
      <c r="AP125" s="48"/>
      <c r="AQ125" s="48"/>
      <c r="AR125" s="48"/>
      <c r="AS125" s="48"/>
      <c r="AT125" s="48"/>
      <c r="AU125" s="48"/>
      <c r="AV125" s="48"/>
      <c r="AW125" s="48"/>
    </row>
    <row r="126" spans="12:49" x14ac:dyDescent="0.25">
      <c r="Q126" s="47"/>
      <c r="R126" s="47" t="s">
        <v>1486</v>
      </c>
      <c r="S126" s="47"/>
      <c r="T126" s="47"/>
      <c r="U126" s="47"/>
      <c r="V126" s="47"/>
      <c r="W126" s="47" t="s">
        <v>1487</v>
      </c>
      <c r="X126" s="47"/>
      <c r="Y126" s="47"/>
      <c r="Z126" s="47"/>
      <c r="AA126" s="47"/>
      <c r="AB126" s="47"/>
      <c r="AC126" s="47"/>
      <c r="AD126" s="47"/>
      <c r="AE126" s="47"/>
      <c r="AF126" s="47"/>
      <c r="AG126" s="47"/>
      <c r="AH126" s="47"/>
      <c r="AI126" s="47"/>
      <c r="AJ126" s="47"/>
      <c r="AK126" s="47"/>
      <c r="AL126" s="47"/>
      <c r="AM126" s="47"/>
      <c r="AN126" s="47"/>
      <c r="AO126" s="47"/>
      <c r="AP126" s="47"/>
      <c r="AQ126" s="47"/>
      <c r="AR126" s="47"/>
      <c r="AS126" s="47"/>
      <c r="AT126" s="47"/>
      <c r="AU126" s="47"/>
      <c r="AV126" s="47"/>
      <c r="AW126" s="47"/>
    </row>
    <row r="127" spans="12:49" x14ac:dyDescent="0.25">
      <c r="Q127" s="49"/>
      <c r="R127" s="48" t="s">
        <v>1488</v>
      </c>
      <c r="S127" s="49"/>
      <c r="T127" s="49"/>
      <c r="U127" s="49"/>
      <c r="V127" s="49"/>
      <c r="W127" s="49"/>
      <c r="X127" s="49"/>
      <c r="Y127" s="49"/>
      <c r="Z127" s="49"/>
      <c r="AA127" s="49"/>
      <c r="AB127" s="49"/>
      <c r="AC127" s="49"/>
      <c r="AD127" s="49"/>
      <c r="AE127" s="49"/>
      <c r="AF127" s="49"/>
      <c r="AG127" s="49"/>
      <c r="AH127" s="49"/>
      <c r="AI127" s="49"/>
      <c r="AJ127" s="49"/>
      <c r="AK127" s="49"/>
      <c r="AL127" s="49"/>
      <c r="AM127" s="49"/>
      <c r="AN127" s="49"/>
      <c r="AO127" s="49"/>
      <c r="AP127" s="49"/>
      <c r="AQ127" s="49"/>
      <c r="AR127" s="49"/>
      <c r="AS127" s="49"/>
      <c r="AT127" s="49"/>
      <c r="AU127" s="49"/>
      <c r="AV127" s="49"/>
      <c r="AW127" s="49"/>
    </row>
    <row r="128" spans="12:49" x14ac:dyDescent="0.25">
      <c r="Q128" s="50"/>
      <c r="R128" s="47" t="s">
        <v>1489</v>
      </c>
      <c r="S128" s="50"/>
      <c r="T128" s="50"/>
      <c r="U128" s="50"/>
      <c r="V128" s="50"/>
      <c r="W128" s="50"/>
      <c r="X128" s="50"/>
      <c r="Y128" s="50"/>
      <c r="Z128" s="50"/>
      <c r="AA128" s="50"/>
      <c r="AB128" s="50"/>
      <c r="AC128" s="50"/>
      <c r="AD128" s="50"/>
      <c r="AE128" s="50"/>
      <c r="AF128" s="50"/>
      <c r="AG128" s="50"/>
      <c r="AH128" s="50"/>
      <c r="AI128" s="50"/>
      <c r="AJ128" s="50"/>
      <c r="AK128" s="50"/>
      <c r="AL128" s="50"/>
      <c r="AM128" s="50"/>
      <c r="AN128" s="50"/>
      <c r="AO128" s="50"/>
      <c r="AP128" s="50"/>
      <c r="AQ128" s="50"/>
      <c r="AR128" s="50"/>
      <c r="AS128" s="50"/>
      <c r="AT128" s="50"/>
      <c r="AU128" s="50"/>
      <c r="AV128" s="50"/>
      <c r="AW128" s="50"/>
    </row>
    <row r="129" spans="17:49" x14ac:dyDescent="0.25">
      <c r="Q129" s="49"/>
      <c r="R129" s="48" t="s">
        <v>1490</v>
      </c>
      <c r="S129" s="49"/>
      <c r="T129" s="49"/>
      <c r="U129" s="49"/>
      <c r="V129" s="49"/>
      <c r="W129" s="49"/>
      <c r="X129" s="49"/>
      <c r="Y129" s="49"/>
      <c r="Z129" s="49"/>
      <c r="AA129" s="49"/>
      <c r="AB129" s="49"/>
      <c r="AC129" s="49"/>
      <c r="AD129" s="49"/>
      <c r="AE129" s="49"/>
      <c r="AF129" s="49"/>
      <c r="AG129" s="49"/>
      <c r="AH129" s="49"/>
      <c r="AI129" s="49"/>
      <c r="AJ129" s="49"/>
      <c r="AK129" s="49"/>
      <c r="AL129" s="49"/>
      <c r="AM129" s="49"/>
      <c r="AN129" s="49"/>
      <c r="AO129" s="49"/>
      <c r="AP129" s="49"/>
      <c r="AQ129" s="49"/>
      <c r="AR129" s="49"/>
      <c r="AS129" s="49"/>
      <c r="AT129" s="49"/>
      <c r="AU129" s="49"/>
      <c r="AV129" s="49"/>
      <c r="AW129" s="49"/>
    </row>
  </sheetData>
  <mergeCells count="1">
    <mergeCell ref="L115:M115"/>
  </mergeCells>
  <dataValidations count="2">
    <dataValidation type="custom" showInputMessage="1" showErrorMessage="1" errorTitle="MOVILIDAD Art. 4 Lit. c" error="Seleccionar &quot;SI&quot; si requiere liquidación de gastos de movilidad" promptTitle="MOVILIDAD Art..4 Lit. c" prompt="Registre el valor a otorgar, _x000a__x000a_TENGA EN CUENTA EL PRESUPUESTO ASIGNADO PARA ESTE TIPO DE GASTOS" sqref="I107:K107" xr:uid="{00000000-0002-0000-0100-000000000000}">
      <formula1>"SI(Y(B77=""SI"", D77=""Zonas rurales (Art. 4 Lit. c)""))"</formula1>
    </dataValidation>
    <dataValidation type="list" showInputMessage="1" showErrorMessage="1" sqref="I91" xr:uid="{00000000-0002-0000-0100-000001000000}">
      <formula1>IF(H91="SI", I95:I97, "NO PERMITIDO")</formula1>
    </dataValidation>
  </dataValidations>
  <pageMargins left="0.7" right="0.7" top="0.75" bottom="0.75" header="0.3" footer="0.3"/>
  <pageSetup orientation="portrait" horizontalDpi="4294967295" verticalDpi="4294967295" r:id="rId1"/>
  <extLst>
    <ext xmlns:x14="http://schemas.microsoft.com/office/spreadsheetml/2009/9/main" uri="{CCE6A557-97BC-4b89-ADB6-D9C93CAAB3DF}">
      <x14:dataValidations xmlns:xm="http://schemas.microsoft.com/office/excel/2006/main" count="3">
        <x14:dataValidation type="custom" allowBlank="1" showInputMessage="1" showErrorMessage="1" xr:uid="{00000000-0002-0000-0100-000002000000}">
          <x14:formula1>
            <xm:f>IF(AND(I95="Cuarto nivel de viaticos (Art.4 Lit a)", $K$63&lt;2585544),'Tablas con valores'!#REF!)</xm:f>
          </x14:formula1>
          <xm:sqref>L115</xm:sqref>
        </x14:dataValidation>
        <x14:dataValidation type="custom" allowBlank="1" showInputMessage="1" showErrorMessage="1" xr:uid="{00000000-0002-0000-0100-000003000000}">
          <x14:formula1>
            <xm:f>IF($Q$73="SI",IF(G105="Cuarto nivel de viaticos (Art.4 Lit a)",IF($K$63&lt;2585544,'Tablas con valores'!A1048507,"SIN MOVILIDAD Art. 4 Lit.a")))</xm:f>
          </x14:formula1>
          <xm:sqref>J105:K105</xm:sqref>
        </x14:dataValidation>
        <x14:dataValidation type="custom" allowBlank="1" showInputMessage="1" showErrorMessage="1" xr:uid="{00000000-0002-0000-0100-000004000000}">
          <x14:formula1>
            <xm:f>IF($Q$73="SI",IF(#REF!="Cuarto nivel de viaticos (Art.4 Lit a)",IF($K$63&lt;2585544,'Tablas con valores'!XFD1048507,"SIN MOVILIDAD Art. 4 Lit.a")))</xm:f>
          </x14:formula1>
          <xm:sqref>I105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48</vt:i4>
      </vt:variant>
    </vt:vector>
  </HeadingPairs>
  <TitlesOfParts>
    <vt:vector size="51" baseType="lpstr">
      <vt:lpstr>Apoyos Rectoría</vt:lpstr>
      <vt:lpstr>Tablas con valores</vt:lpstr>
      <vt:lpstr>DATOS</vt:lpstr>
      <vt:lpstr>AMAZONAS</vt:lpstr>
      <vt:lpstr>ANTIOQUIA</vt:lpstr>
      <vt:lpstr>ARAUCA</vt:lpstr>
      <vt:lpstr>ATLANTICO</vt:lpstr>
      <vt:lpstr>AUTORIZADA_POR</vt:lpstr>
      <vt:lpstr>BOGOTA</vt:lpstr>
      <vt:lpstr>BOLIVAR</vt:lpstr>
      <vt:lpstr>BOYACA</vt:lpstr>
      <vt:lpstr>CALDAS</vt:lpstr>
      <vt:lpstr>CAQUETA</vt:lpstr>
      <vt:lpstr>CASANARE</vt:lpstr>
      <vt:lpstr>CAUCA</vt:lpstr>
      <vt:lpstr>CESAR</vt:lpstr>
      <vt:lpstr>CHOCO</vt:lpstr>
      <vt:lpstr>Contratista</vt:lpstr>
      <vt:lpstr>CORDOBA</vt:lpstr>
      <vt:lpstr>CUNDINAMARCA</vt:lpstr>
      <vt:lpstr>DESTINO</vt:lpstr>
      <vt:lpstr>Docente_Catedratico</vt:lpstr>
      <vt:lpstr>Docente_PS</vt:lpstr>
      <vt:lpstr>Docente_Resolucion</vt:lpstr>
      <vt:lpstr>GRUPO_1</vt:lpstr>
      <vt:lpstr>GRUPO_2</vt:lpstr>
      <vt:lpstr>GRUPO_3</vt:lpstr>
      <vt:lpstr>GUANIA</vt:lpstr>
      <vt:lpstr>GUAVIARE</vt:lpstr>
      <vt:lpstr>HUILA</vt:lpstr>
      <vt:lpstr>INTERNACIONAL</vt:lpstr>
      <vt:lpstr>Invitado</vt:lpstr>
      <vt:lpstr>Invitado_Internacional</vt:lpstr>
      <vt:lpstr>LA_GUAJIRA</vt:lpstr>
      <vt:lpstr>MAGDALENA</vt:lpstr>
      <vt:lpstr>META</vt:lpstr>
      <vt:lpstr>NACIONAL</vt:lpstr>
      <vt:lpstr>NARIÑO</vt:lpstr>
      <vt:lpstr>NORTE_SANTANDER</vt:lpstr>
      <vt:lpstr>PUTUMAYO</vt:lpstr>
      <vt:lpstr>QUINDIO</vt:lpstr>
      <vt:lpstr>RISARALDA</vt:lpstr>
      <vt:lpstr>SAN_ANDRES</vt:lpstr>
      <vt:lpstr>SANTANDER</vt:lpstr>
      <vt:lpstr>SUCRE</vt:lpstr>
      <vt:lpstr>SURAMERICA_Colombia</vt:lpstr>
      <vt:lpstr>TOLIMA</vt:lpstr>
      <vt:lpstr>VALLE_DEL_CAUCA</vt:lpstr>
      <vt:lpstr>VAUPES</vt:lpstr>
      <vt:lpstr>VICHADA</vt:lpstr>
      <vt:lpstr>VINCULACION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UTP</dc:creator>
  <cp:lastModifiedBy>Cindy Tatiana García Sánchez</cp:lastModifiedBy>
  <cp:lastPrinted>2025-07-14T18:48:58Z</cp:lastPrinted>
  <dcterms:created xsi:type="dcterms:W3CDTF">2016-05-02T20:12:46Z</dcterms:created>
  <dcterms:modified xsi:type="dcterms:W3CDTF">2025-07-17T19:03:21Z</dcterms:modified>
</cp:coreProperties>
</file>