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625" windowHeight="7515" tabRatio="868" activeTab="0"/>
  </bookViews>
  <sheets>
    <sheet name="ITEMS PRESUPUESTO" sheetId="1" r:id="rId1"/>
    <sheet name="INVERSIÓN" sheetId="2" r:id="rId2"/>
    <sheet name="CONTRATACIÓN PERSONAL" sheetId="3" r:id="rId3"/>
    <sheet name="COMPRA EQUIPO" sheetId="4" r:id="rId4"/>
    <sheet name="SEGUROS" sheetId="5" r:id="rId5"/>
    <sheet name="SERVICIOS MANTENIMIENTO" sheetId="6" r:id="rId6"/>
    <sheet name="MATERIALES Y SUMINISTROS" sheetId="7" r:id="rId7"/>
    <sheet name="IMPRESOS Y PUBLICACIONES" sheetId="8" r:id="rId8"/>
    <sheet name="LIBROS" sheetId="9" r:id="rId9"/>
    <sheet name="REVISTAS" sheetId="10" r:id="rId10"/>
    <sheet name="COMUNICACION Y TRANSPORTE" sheetId="11" r:id="rId11"/>
    <sheet name="ARRENDAMIENTO" sheetId="12" r:id="rId12"/>
    <sheet name="IMPUESTOS-TASAS-MULTAS" sheetId="13" r:id="rId13"/>
    <sheet name="SERVICIOS PUBLICOS" sheetId="14" r:id="rId14"/>
    <sheet name="VIATICOS" sheetId="15" r:id="rId15"/>
    <sheet name="CAPACITACION" sheetId="16" r:id="rId16"/>
    <sheet name="INGRESOS" sheetId="17" r:id="rId17"/>
    <sheet name="FLUJO DE CAJA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A" localSheetId="16">#REF!</definedName>
    <definedName name="AA">#REF!</definedName>
    <definedName name="Apellidos" localSheetId="16">'[1]Administrativos'!#REF!</definedName>
    <definedName name="Apellidos">'[1]Administrativos'!#REF!</definedName>
    <definedName name="_xlnm.Print_Area" localSheetId="11">'ARRENDAMIENTO'!$B$1:$H$67</definedName>
    <definedName name="_xlnm.Print_Area" localSheetId="15">'CAPACITACION'!$A$1:$R$30</definedName>
    <definedName name="_xlnm.Print_Area" localSheetId="3">'COMPRA EQUIPO'!$B$1:$K$77</definedName>
    <definedName name="_xlnm.Print_Area" localSheetId="10">'COMUNICACION Y TRANSPORTE'!$B$1:$G$25</definedName>
    <definedName name="_xlnm.Print_Area" localSheetId="2">'CONTRATACIÓN PERSONAL'!$B$1:$L$41</definedName>
    <definedName name="_xlnm.Print_Area" localSheetId="17">'FLUJO DE CAJA'!$A$1:$B$54</definedName>
    <definedName name="_xlnm.Print_Area" localSheetId="7">'IMPRESOS Y PUBLICACIONES'!$B$1:$H$91</definedName>
    <definedName name="_xlnm.Print_Area" localSheetId="12">'IMPUESTOS-TASAS-MULTAS'!$B$1:$F$32</definedName>
    <definedName name="_xlnm.Print_Area" localSheetId="16">'INGRESOS'!$B$1:$G$52</definedName>
    <definedName name="_xlnm.Print_Area" localSheetId="1">'INVERSIÓN'!$B$1:$S$63</definedName>
    <definedName name="_xlnm.Print_Area" localSheetId="0">'ITEMS PRESUPUESTO'!$A$1:$K$33</definedName>
    <definedName name="_xlnm.Print_Area" localSheetId="8">'LIBROS'!$B$1:$T$26</definedName>
    <definedName name="_xlnm.Print_Area" localSheetId="6">'MATERIALES Y SUMINISTROS'!$B$1:$K$87</definedName>
    <definedName name="_xlnm.Print_Area" localSheetId="9">'REVISTAS'!$B$1:$N$25</definedName>
    <definedName name="_xlnm.Print_Area" localSheetId="4">'SEGUROS'!$B$1:$G$42</definedName>
    <definedName name="_xlnm.Print_Area" localSheetId="5">'SERVICIOS MANTENIMIENTO'!$B$1:$G$42</definedName>
    <definedName name="_xlnm.Print_Area" localSheetId="13">'SERVICIOS PUBLICOS'!$B$1:$G$29</definedName>
    <definedName name="_xlnm.Print_Area" localSheetId="14">'VIATICOS'!$B$1:$N$29</definedName>
    <definedName name="DATABASE" localSheetId="16">'[1]Monitores'!#REF!</definedName>
    <definedName name="DATABASE">'[1]Monitores'!#REF!</definedName>
    <definedName name="C_C" localSheetId="16">#REF!</definedName>
    <definedName name="C_C">#REF!</definedName>
    <definedName name="CAM" localSheetId="16">#REF!</definedName>
    <definedName name="CAM">#REF!</definedName>
    <definedName name="Ce" localSheetId="16">'[1]Administrativos'!#REF!</definedName>
    <definedName name="Ce">'[1]Administrativos'!#REF!</definedName>
    <definedName name="DiaFinal" localSheetId="16">'[1]Administrativos'!#REF!</definedName>
    <definedName name="DiaFinal">'[1]Administrativos'!#REF!</definedName>
    <definedName name="HSemanales" localSheetId="16">#REF!</definedName>
    <definedName name="HSemanales">#REF!</definedName>
    <definedName name="IncC" localSheetId="16">'[1]Administrativos'!#REF!</definedName>
    <definedName name="IncC">'[1]Administrativos'!#REF!</definedName>
    <definedName name="IncPN" localSheetId="16">'[1]Administrativos'!#REF!</definedName>
    <definedName name="IncPN">'[1]Administrativos'!#REF!</definedName>
    <definedName name="IncPS" localSheetId="16">'[1]Administrativos'!#REF!</definedName>
    <definedName name="IncPS">'[1]Administrativos'!#REF!</definedName>
    <definedName name="MA" localSheetId="16">#REF!</definedName>
    <definedName name="MA">#REF!</definedName>
    <definedName name="ME" localSheetId="16">'[1]Administrativos'!#REF!</definedName>
    <definedName name="ME">'[1]Administrativos'!#REF!</definedName>
    <definedName name="NSemanas" localSheetId="16">#REF!</definedName>
    <definedName name="NSemanas">#REF!</definedName>
    <definedName name="PN" localSheetId="16">'[1]Administrativos'!#REF!</definedName>
    <definedName name="PN">'[1]Administrativos'!#REF!</definedName>
    <definedName name="PS" localSheetId="16">'[1]Administrativos'!#REF!</definedName>
    <definedName name="PS">'[1]Administrativos'!#REF!</definedName>
    <definedName name="Puntos" localSheetId="16">'[1]Administrativos'!#REF!</definedName>
    <definedName name="Puntos">'[1]Administrativos'!#REF!</definedName>
    <definedName name="Sexo" localSheetId="16">'[1]Administrativos'!#REF!</definedName>
    <definedName name="Sexo">'[1]Administrativos'!#REF!</definedName>
    <definedName name="Tabla_categoría">'[2]Constantes'!$A$14:$B$17</definedName>
    <definedName name="Tabla_Centro_Costos">'[3]Hoja2'!$G$5:$H$181</definedName>
    <definedName name="Tabla_de_Centro_de_Costos">'[4]Constantes'!$G$4:$H$176</definedName>
    <definedName name="Tabla_de_Meses">'[3]Hoja2'!$D$4:$E$16</definedName>
    <definedName name="Tabla_de_TipoProf">'[5]Constantes'!$M$4:$O$9</definedName>
    <definedName name="Tabla_Meses">'[5]Constantes'!$D$4:$E$16</definedName>
    <definedName name="TipoManejo" localSheetId="16">'[1]Administrativos'!#REF!</definedName>
    <definedName name="TipoManejo">'[1]Administrativos'!#REF!</definedName>
    <definedName name="TipoProf" localSheetId="16">#REF!</definedName>
    <definedName name="TipoProf">#REF!</definedName>
    <definedName name="_xlnm.Print_Titles" localSheetId="11">'ARRENDAMIENTO'!$1:$12</definedName>
    <definedName name="_xlnm.Print_Titles" localSheetId="15">'CAPACITACION'!$1:$19</definedName>
    <definedName name="_xlnm.Print_Titles" localSheetId="3">'COMPRA EQUIPO'!$1:$17</definedName>
    <definedName name="_xlnm.Print_Titles" localSheetId="7">'IMPRESOS Y PUBLICACIONES'!$1:$10</definedName>
    <definedName name="_xlnm.Print_Titles" localSheetId="12">'IMPUESTOS-TASAS-MULTAS'!$1:$12</definedName>
    <definedName name="_xlnm.Print_Titles" localSheetId="16">'INGRESOS'!$1:$11</definedName>
    <definedName name="_xlnm.Print_Titles" localSheetId="6">'MATERIALES Y SUMINISTROS'!$1:$16</definedName>
    <definedName name="_xlnm.Print_Titles" localSheetId="13">'SERVICIOS PUBLICOS'!$1:$11</definedName>
    <definedName name="_xlnm.Print_Titles" localSheetId="14">'VIATICOS'!$1:$19</definedName>
    <definedName name="Valor_Punto">'[5]Constantes'!$A$5:$A$5</definedName>
    <definedName name="VPunto">'[6]Hoja2'!$A$5</definedName>
    <definedName name="xcds" localSheetId="16">#REF!</definedName>
    <definedName name="xcds">#REF!</definedName>
  </definedNames>
  <calcPr fullCalcOnLoad="1"/>
</workbook>
</file>

<file path=xl/sharedStrings.xml><?xml version="1.0" encoding="utf-8"?>
<sst xmlns="http://schemas.openxmlformats.org/spreadsheetml/2006/main" count="814" uniqueCount="507">
  <si>
    <t>Agua</t>
  </si>
  <si>
    <t>Luz</t>
  </si>
  <si>
    <t>Teléfono</t>
  </si>
  <si>
    <t>ISBN</t>
  </si>
  <si>
    <t>ISSN</t>
  </si>
  <si>
    <t>Costo Pasaje Nacional</t>
  </si>
  <si>
    <t>Costo Pasaje Internacional</t>
  </si>
  <si>
    <t>Costo Viático Nacional  por dia</t>
  </si>
  <si>
    <t>Costo Viático Internacional  por dia</t>
  </si>
  <si>
    <t>CEDULA</t>
  </si>
  <si>
    <t>TITULO ACADEMICO</t>
  </si>
  <si>
    <t>CARGO</t>
  </si>
  <si>
    <t xml:space="preserve">TOTAL </t>
  </si>
  <si>
    <t>MT = 1</t>
  </si>
  <si>
    <t>TC = 2</t>
  </si>
  <si>
    <t>DEDICACIÓN</t>
  </si>
  <si>
    <t>VALOR HORA O SUELDO</t>
  </si>
  <si>
    <t>TIPO DE CONTRATACIÓN</t>
  </si>
  <si>
    <t>TOTAL</t>
  </si>
  <si>
    <t>ITEM</t>
  </si>
  <si>
    <t>IDENTIFICACION DEL EQUIPO</t>
  </si>
  <si>
    <t>ESPECIFICACIONES Y/O TIPO</t>
  </si>
  <si>
    <t>MARCA O REFERENCIA</t>
  </si>
  <si>
    <t>UNIDAD DE MEDIDA</t>
  </si>
  <si>
    <t>AÑO 1</t>
  </si>
  <si>
    <t>AÑO 5</t>
  </si>
  <si>
    <t>COSTO UNIDAD (Iva Incluido)</t>
  </si>
  <si>
    <t>IDENTIFICACION DEL SEGURO</t>
  </si>
  <si>
    <t>COSTO MES</t>
  </si>
  <si>
    <t>Muebles y Enseres</t>
  </si>
  <si>
    <t>Software</t>
  </si>
  <si>
    <t>Equipo Audiovisual</t>
  </si>
  <si>
    <t>Equipo Sistemas</t>
  </si>
  <si>
    <t>Equipo Protección</t>
  </si>
  <si>
    <t>Equipo Comunicación</t>
  </si>
  <si>
    <t>Equipo Laboratorio</t>
  </si>
  <si>
    <t>Otros</t>
  </si>
  <si>
    <t>DESCRIPCION</t>
  </si>
  <si>
    <t>%</t>
  </si>
  <si>
    <t xml:space="preserve">PROYECCION SERVICIOS PUBLICOS </t>
  </si>
  <si>
    <t>COSTO UNIDAD</t>
  </si>
  <si>
    <t>ASIGNATURA</t>
  </si>
  <si>
    <t>TITULO</t>
  </si>
  <si>
    <t>AUTOR</t>
  </si>
  <si>
    <t>EDICION</t>
  </si>
  <si>
    <t>AÑO</t>
  </si>
  <si>
    <t>EDITORIAL</t>
  </si>
  <si>
    <t>COSTO UNITARIO</t>
  </si>
  <si>
    <t>EDITOR</t>
  </si>
  <si>
    <t>NO. PERSONAS</t>
  </si>
  <si>
    <t>TIPO</t>
  </si>
  <si>
    <t>VICERRECTORIA ADMINISTRATIVA</t>
  </si>
  <si>
    <t>FORMATOS DE PRESUPUESTO</t>
  </si>
  <si>
    <t>GASTOS GENERALES</t>
  </si>
  <si>
    <t>Materiales y suministros</t>
  </si>
  <si>
    <t>Mantenimiento</t>
  </si>
  <si>
    <t>Servicios públicos</t>
  </si>
  <si>
    <t>Arrendamiento</t>
  </si>
  <si>
    <t>Viáticos y gastos de viaje</t>
  </si>
  <si>
    <t>Impresos y publicaciones</t>
  </si>
  <si>
    <t>Seguros</t>
  </si>
  <si>
    <t>Capacitación</t>
  </si>
  <si>
    <t>TOTAL  INGRESOS</t>
  </si>
  <si>
    <t>FLUJO DE CAJA POR AÑOS</t>
  </si>
  <si>
    <t xml:space="preserve"> FLUJO DE EGRESOS  </t>
  </si>
  <si>
    <t>DETALLE</t>
  </si>
  <si>
    <t xml:space="preserve">Compra de equipo  </t>
  </si>
  <si>
    <t>Comunicaciones y Transporte</t>
  </si>
  <si>
    <t>TOTAL  GASTOS</t>
  </si>
  <si>
    <t>FLUJO  DE INGRESOS</t>
  </si>
  <si>
    <t>DIFERENCIA  (INGRESOS-GASTOS)</t>
  </si>
  <si>
    <t>CONTRATACION DE PERSONAL</t>
  </si>
  <si>
    <t>UPS</t>
  </si>
  <si>
    <t>Póliza de Cumplimiento</t>
  </si>
  <si>
    <t>Póliza Manejo de Anticipo</t>
  </si>
  <si>
    <t>Póliza Prestaciones Sociales</t>
  </si>
  <si>
    <t>Póliza Seriedad de la Propuesta</t>
  </si>
  <si>
    <t>TOTAL SOFTWARE</t>
  </si>
  <si>
    <t>TOTAL MUEBLES Y ENSERES</t>
  </si>
  <si>
    <t>TOTAL OTROS</t>
  </si>
  <si>
    <t>FORMATOS PARA PRESENTACIÓN DE PROYECTOS</t>
  </si>
  <si>
    <t>NOMBRE DEL PROYECTO</t>
  </si>
  <si>
    <t>DURACIÓN DEL PROYECTO</t>
  </si>
  <si>
    <t>RESPONSABLE DEL PROYECTO</t>
  </si>
  <si>
    <t>PROYECCION CONTRATACIÓN DE PERSONAL</t>
  </si>
  <si>
    <t>EQUIPO DE LABORATORIO</t>
  </si>
  <si>
    <t>OTROS EQUIPOS</t>
  </si>
  <si>
    <t>TOTAL EQUIPO AUDIOVISUAL</t>
  </si>
  <si>
    <t>TOTAL EQUIPO DE SISTEMA</t>
  </si>
  <si>
    <t>TOTAL EQUIPO DE PROTECCIÓN</t>
  </si>
  <si>
    <t>SOFTWARE</t>
  </si>
  <si>
    <t>TOTAL CONTRATACIÓN DE PERSONAL</t>
  </si>
  <si>
    <t>TOTAL COMPRA DE EQUIPO</t>
  </si>
  <si>
    <t>PROYECCION COMPRA DE EQUIPOS</t>
  </si>
  <si>
    <t>TOTAL MATERIAL AUDIOVISUAL</t>
  </si>
  <si>
    <t xml:space="preserve">MATERIAL AUDIOVISUAL: </t>
  </si>
  <si>
    <t>MATERIAL DE COMUNICACIÓN</t>
  </si>
  <si>
    <t>TOTAL MATERIAL DE PROTECCIÓN</t>
  </si>
  <si>
    <t>TOTAL MATERIAL DE COMUNICACIÓN</t>
  </si>
  <si>
    <t>MATERIAL PARA MUEBLES Y ENSERES</t>
  </si>
  <si>
    <t>TOTAL MATERIAL PARA MUEBLES Y ENSERES</t>
  </si>
  <si>
    <t>MATERIAL DE ASEO</t>
  </si>
  <si>
    <t>MATERIAL DE TALLERES</t>
  </si>
  <si>
    <t>MATERIAL DE LABORATORIO</t>
  </si>
  <si>
    <t>TOTAL MATERIAL DE LABORATORIO</t>
  </si>
  <si>
    <t>OTROS MATERIALES</t>
  </si>
  <si>
    <t>TOTAL MATERIALES Y SUMINISTROS</t>
  </si>
  <si>
    <t>IDENTIFICACION DEL MATERIAL</t>
  </si>
  <si>
    <t>PROYECCIÓN MATERIALES Y SUMINISTROS</t>
  </si>
  <si>
    <t xml:space="preserve">PROYECCION MANTENIMIENTO </t>
  </si>
  <si>
    <t>Instalación punto de red</t>
  </si>
  <si>
    <t>TOTAL SERVICIOS PUBLICOS</t>
  </si>
  <si>
    <t>TOTAL OTROS SERVICIOS</t>
  </si>
  <si>
    <t>TOTAL ARRENDAMIENTO DE ESPACIOS</t>
  </si>
  <si>
    <t>TOTAL ARRENDAMIENTO DE EQUIPOS</t>
  </si>
  <si>
    <t>ARRENDAMIENTO DE ESPACIOS</t>
  </si>
  <si>
    <t>ARRENDAMIENTO DE EQUIPOS</t>
  </si>
  <si>
    <t xml:space="preserve">PROYECCION ARRENDAMIENTO </t>
  </si>
  <si>
    <t>PROYECCIÓN IMPRESOS Y PUBLICACIONES</t>
  </si>
  <si>
    <t>DIVULGACIÓN Y PROMOCIÓN</t>
  </si>
  <si>
    <t>TRABAJOS TIPOGRAFICOS</t>
  </si>
  <si>
    <t>TOTAL DIVULGACIÓN Y PROMOCIÓN</t>
  </si>
  <si>
    <t>TOTAL TRABAJOS TIPOGRAFICOS</t>
  </si>
  <si>
    <t>TOTAL LIBROS</t>
  </si>
  <si>
    <t xml:space="preserve">  LIBROS </t>
  </si>
  <si>
    <t xml:space="preserve"> SUSCRIPCIÓN A REVISTAS</t>
  </si>
  <si>
    <t>TOTAL SERVICIO DE TRANSPORTE</t>
  </si>
  <si>
    <t>CONVENIO DE TIPO INTERINSTITUCIONAL</t>
  </si>
  <si>
    <t>PROYECCION IMPUESTOS - TASA - MULTAS</t>
  </si>
  <si>
    <t>TOTAL CONVENIO DE TIPO INTERINSTITUCIONAL</t>
  </si>
  <si>
    <t xml:space="preserve">TOTAL OTRO TIPO DE CONVENIO </t>
  </si>
  <si>
    <t>PROYECCIÓN VIATICOS</t>
  </si>
  <si>
    <t>NO. PASAJES NACIONALES POR PERSONA</t>
  </si>
  <si>
    <t>DURACIÓN NACIONAL (NO. DIAS) POR PERSONA</t>
  </si>
  <si>
    <t>VALOR TOTAL PASAJES NACIONALES</t>
  </si>
  <si>
    <t>VALOR TOTAL VIATICOS NACIONALES</t>
  </si>
  <si>
    <t>NO. PASAJES INTERNACIONALES POR PERSONA</t>
  </si>
  <si>
    <t>DURACIÓN INTERNACIONAL (NO. DIAS) POR PERSONA</t>
  </si>
  <si>
    <t>VALOR TOTAL PASAJES INTERNACIONALES</t>
  </si>
  <si>
    <t>VALOR TOTAL VIATICOS INTERNACIONALES</t>
  </si>
  <si>
    <t>PROYECCIÓN CAPACITACIÓN</t>
  </si>
  <si>
    <t>VALOR INSCRIPCIÓN MATRICULA NACIONAL POR PERSONA</t>
  </si>
  <si>
    <t>VALOR TOTAL INSCRIPCIÓN MATRICULAS NACIONALES</t>
  </si>
  <si>
    <t>VALOR INSCRIPCIÓN MATRICULA INTERNACIONAL POR PERSONA</t>
  </si>
  <si>
    <t>VALOR TOTAL INSCRIPCIÓN MATRICULAS INTERNACIONALES</t>
  </si>
  <si>
    <t>CAPACITACIÓN NACIONAL</t>
  </si>
  <si>
    <t>CAPACITACION INTERNACIONAL</t>
  </si>
  <si>
    <t>Equipo de Laboratorio</t>
  </si>
  <si>
    <t>Incendio y rotura maquinaria</t>
  </si>
  <si>
    <t>Multiriesgo</t>
  </si>
  <si>
    <t>Impuestos - Tasas - Multas</t>
  </si>
  <si>
    <t>Aula</t>
  </si>
  <si>
    <t>Oficina</t>
  </si>
  <si>
    <t>Laboratorio</t>
  </si>
  <si>
    <t>Sala de cómputo</t>
  </si>
  <si>
    <t>Centro de investigación</t>
  </si>
  <si>
    <t>Otros.  Cuáles?</t>
  </si>
  <si>
    <t>* Consultar listado de Bienes y Suministros</t>
  </si>
  <si>
    <t>NUMERO DE ESPACIOS SOLICITADOS</t>
  </si>
  <si>
    <t>ESPACIO SOLICITADO</t>
  </si>
  <si>
    <t>UBICACIÓN FÍSICA</t>
  </si>
  <si>
    <t>USO</t>
  </si>
  <si>
    <t>ACTUAL</t>
  </si>
  <si>
    <t>PROYECTADO</t>
  </si>
  <si>
    <t>CAPACIDAD</t>
  </si>
  <si>
    <t>REQUERIDA</t>
  </si>
  <si>
    <t>OBRAS COMPLEMENTARIAS</t>
  </si>
  <si>
    <t>ELECTRICAS</t>
  </si>
  <si>
    <t>TELECOMUNICACIONES</t>
  </si>
  <si>
    <t>HIDRAULICAS</t>
  </si>
  <si>
    <t>SANITARIAS</t>
  </si>
  <si>
    <t>CERRAMIENTO</t>
  </si>
  <si>
    <t>SOA Y AMOBLAMIENTO</t>
  </si>
  <si>
    <t>PROYECCION SERVICIO DE ASEO Y VIGILANCIA</t>
  </si>
  <si>
    <t xml:space="preserve">PROYECCIÓN INVERSIÓN </t>
  </si>
  <si>
    <t>CANTIDAD</t>
  </si>
  <si>
    <t>PROYECCION MANTENIMIENTO Y SEGUROS</t>
  </si>
  <si>
    <t>OFICINA DE PLANEACIÓN</t>
  </si>
  <si>
    <t>PROYECTOS DE PLANTA FÍSICA DE ASIGNACIÓN Y ADECUACIÓN DE ESPACIOS</t>
  </si>
  <si>
    <t>INVERSION</t>
  </si>
  <si>
    <t>Adecuación de Espacios</t>
  </si>
  <si>
    <t>FLUJO DE CAJA</t>
  </si>
  <si>
    <t>TOTAL MANTENIMIENTO Y SEGUROS</t>
  </si>
  <si>
    <t>DEPENDENCIA</t>
  </si>
  <si>
    <t xml:space="preserve">NO. HORAS O MESES </t>
  </si>
  <si>
    <t xml:space="preserve">CANTIDAD </t>
  </si>
  <si>
    <t>PROYECCIÓN DE SEGUROS</t>
  </si>
  <si>
    <t>Internet por punto</t>
  </si>
  <si>
    <t xml:space="preserve">NO. MESES </t>
  </si>
  <si>
    <t>NO. HORAS O EVENTOS</t>
  </si>
  <si>
    <t>Alquiler micrófono</t>
  </si>
  <si>
    <t>Alquiler amplificación completa</t>
  </si>
  <si>
    <t>Alquiler amplificación sencilla</t>
  </si>
  <si>
    <r>
      <t>Nota:</t>
    </r>
    <r>
      <rPr>
        <sz val="10"/>
        <color indexed="8"/>
        <rFont val="Arial"/>
        <family val="2"/>
      </rPr>
      <t xml:space="preserve"> Dilgenciar únicamente los espacios en blanco</t>
    </r>
  </si>
  <si>
    <t>Kit Luces</t>
  </si>
  <si>
    <t>TOTAL CAPACITACIÓN AÑO 1</t>
  </si>
  <si>
    <t>Construcción</t>
  </si>
  <si>
    <t>PROYECCION DE CONSTRUCCIÓN Y ADECUACIÓN</t>
  </si>
  <si>
    <t>Adecuación</t>
  </si>
  <si>
    <t>TOTAL CONSTRUCCIÓN Y ADECUACIÓN</t>
  </si>
  <si>
    <t>Aseo</t>
  </si>
  <si>
    <t>Vigilancia</t>
  </si>
  <si>
    <t>TOTAL ASEO Y VIGILANCIA</t>
  </si>
  <si>
    <t xml:space="preserve">Gastos de funcionamiento adicionales </t>
  </si>
  <si>
    <r>
      <t>Mt</t>
    </r>
    <r>
      <rPr>
        <b/>
        <vertAlign val="superscript"/>
        <sz val="10"/>
        <rFont val="Arial"/>
        <family val="2"/>
      </rPr>
      <t>2</t>
    </r>
  </si>
  <si>
    <r>
      <t>COSTO  Mt</t>
    </r>
    <r>
      <rPr>
        <b/>
        <vertAlign val="superscript"/>
        <sz val="10"/>
        <rFont val="Arial"/>
        <family val="2"/>
      </rPr>
      <t>2</t>
    </r>
  </si>
  <si>
    <t>ESPACIO EXISTENTE</t>
  </si>
  <si>
    <t>CONSTRUCCIÓN NUEVA</t>
  </si>
  <si>
    <t>Otra.  Cuál?</t>
  </si>
  <si>
    <t>Otro tipo de alquiler</t>
  </si>
  <si>
    <t>RECURSOS GENERADOS POR EL PROYECTO</t>
  </si>
  <si>
    <t>APORTES</t>
  </si>
  <si>
    <t>Departamento</t>
  </si>
  <si>
    <t>Municipio</t>
  </si>
  <si>
    <t>Nación</t>
  </si>
  <si>
    <t>UTP</t>
  </si>
  <si>
    <t>Empresa Privada</t>
  </si>
  <si>
    <t>Cooperación Internacional</t>
  </si>
  <si>
    <t>PROYECCION SERVICIOS PÚBLICOS</t>
  </si>
  <si>
    <t>Publicación</t>
  </si>
  <si>
    <t>VALOR DEL CONTRATO O CONVENIO</t>
  </si>
  <si>
    <t>Convenio o Contrato</t>
  </si>
  <si>
    <t>Transporte para muestras (1 Día)</t>
  </si>
  <si>
    <t>Peajes (Unidad)</t>
  </si>
  <si>
    <t>Mensajería Local (Unidad)</t>
  </si>
  <si>
    <t>Alquiler de vehiculos (8 Horas)</t>
  </si>
  <si>
    <t>EQUIPO AUDIOVISUAL</t>
  </si>
  <si>
    <t>Video Proyector, Proyector de Acetatos, Televisor, Cámara de Video, Cámara Fotográfica, Grabadora Periodística, Grabadora, Pantalla de Proyección, Reproductores de Video, Micrófonos, Consolas de Audio</t>
  </si>
  <si>
    <t>Computador, Impresora, Scanner</t>
  </si>
  <si>
    <t>EQUIPO DE SISTEMA</t>
  </si>
  <si>
    <t>EQUIPO DE PROTECCIÓN</t>
  </si>
  <si>
    <t>Fax, Teléfono</t>
  </si>
  <si>
    <t>EQUIPO DE COMUNICACIÓN</t>
  </si>
  <si>
    <t>MUEBLES Y ENSERES</t>
  </si>
  <si>
    <t>Sillas, Tableros, Bibliotecas, Puesto de Trabajo</t>
  </si>
  <si>
    <t>SEGUROS PARA COMPRA DE EQUIPO</t>
  </si>
  <si>
    <t>MATERIAL DE SISTEMAS</t>
  </si>
  <si>
    <t>PAPELERERIA</t>
  </si>
  <si>
    <t>UTILES DE ESCRITORIO</t>
  </si>
  <si>
    <t>MANTENIMIENTO PARA COMPRA DE EQUIPO</t>
  </si>
  <si>
    <t>OTROS TIPO DE CONVENIOS</t>
  </si>
  <si>
    <t>ASIGNACIÓN Y ADECUACIÓN DE ESPACIOS</t>
  </si>
  <si>
    <t>Diseño logo</t>
  </si>
  <si>
    <t>Diseño y Diagramación Revistas</t>
  </si>
  <si>
    <t>Diseño Escarapelas, certificados, tarjetas</t>
  </si>
  <si>
    <t>NOMBRE Y APELIDOS DEL FUNCIONARIO</t>
  </si>
  <si>
    <r>
      <t xml:space="preserve">  Mt</t>
    </r>
    <r>
      <rPr>
        <b/>
        <vertAlign val="superscript"/>
        <sz val="10"/>
        <rFont val="Arial"/>
        <family val="2"/>
      </rPr>
      <t>2</t>
    </r>
  </si>
  <si>
    <r>
      <t>COSTO Mt</t>
    </r>
    <r>
      <rPr>
        <b/>
        <vertAlign val="superscript"/>
        <sz val="10"/>
        <rFont val="Arial"/>
        <family val="2"/>
      </rPr>
      <t>2</t>
    </r>
  </si>
  <si>
    <t xml:space="preserve">Mantenimiento </t>
  </si>
  <si>
    <t xml:space="preserve">Seguros </t>
  </si>
  <si>
    <t>TOTAL SEGUROS PARA COMPRA DE EQUIPO</t>
  </si>
  <si>
    <t>VALOR DEL EQUIPO</t>
  </si>
  <si>
    <t>VALOR DEL CONVENIO</t>
  </si>
  <si>
    <t>TOTAL SEGUROS PARA CONVENIOS O CONTRATOS</t>
  </si>
  <si>
    <t>SEGUROS PARA CONVENIOS O CONTRATOS</t>
  </si>
  <si>
    <t>MANTENIMIENTO ESPECIAL PARA EQUIPO</t>
  </si>
  <si>
    <t>TOTAL MANTENIMIENTO ESPECIAL</t>
  </si>
  <si>
    <t>TOTAL MANTENIMIENTO PARA COMPRA DE EQUIPO</t>
  </si>
  <si>
    <t>Otro tipo de Divulgación</t>
  </si>
  <si>
    <t>Otro tipo de arrendamiento</t>
  </si>
  <si>
    <t>LINEA TELEFONICA Y PUNTOS DE RED</t>
  </si>
  <si>
    <t>Requerimiento de lineas telefónicas</t>
  </si>
  <si>
    <t>SERVICIOS PUBLICOS</t>
  </si>
  <si>
    <t>TOTAL VIATICOS AÑO 1</t>
  </si>
  <si>
    <t>Otro tipo de comunicación y transporte</t>
  </si>
  <si>
    <t>Alquiler sala de sistemas (20 equipos y Video Beam)</t>
  </si>
  <si>
    <t>Alquiler sala de sistemas (40 equipos y Video Beam)</t>
  </si>
  <si>
    <t>Diseño Portada Libros</t>
  </si>
  <si>
    <t>Diseño y Diagramación Cartillas</t>
  </si>
  <si>
    <t>Diseño de página Web intermedia (No incluye actualización)</t>
  </si>
  <si>
    <t>Otro tipo de trabajos tipográficos</t>
  </si>
  <si>
    <t>Diseño Revista Electrónica</t>
  </si>
  <si>
    <t>Diseño de página Web básica (No incluye actualización)</t>
  </si>
  <si>
    <t>TIPO                                                  (Libro, Video, CD-ROOM)</t>
  </si>
  <si>
    <t>PROCEDENCIA</t>
  </si>
  <si>
    <t>NACIONAL</t>
  </si>
  <si>
    <t>INTERNACIONAL</t>
  </si>
  <si>
    <t>BIBLIOGRAFIA</t>
  </si>
  <si>
    <t>BASICA</t>
  </si>
  <si>
    <t>APOYO</t>
  </si>
  <si>
    <t>RECOMENDADO</t>
  </si>
  <si>
    <t>NOMBRE DE QUIEN SOLICITA</t>
  </si>
  <si>
    <t>PERIODICIDAD</t>
  </si>
  <si>
    <t>FORMATO  (Impreso, Línea)</t>
  </si>
  <si>
    <t>COSTO SUSCRIPCION INSTITUCIONAL</t>
  </si>
  <si>
    <t>Listado Materiales</t>
  </si>
  <si>
    <t>Instructivo Libros y Revistas</t>
  </si>
  <si>
    <t>T</t>
  </si>
  <si>
    <t>OS</t>
  </si>
  <si>
    <t>M</t>
  </si>
  <si>
    <t>I</t>
  </si>
  <si>
    <t>TOTAL AÑO 1</t>
  </si>
  <si>
    <t>Venta de servicios</t>
  </si>
  <si>
    <t>Administración 5%</t>
  </si>
  <si>
    <t>Biblioteca 5%</t>
  </si>
  <si>
    <t>Investigación 5%</t>
  </si>
  <si>
    <t>CODIGO DEL PROYECTO</t>
  </si>
  <si>
    <t xml:space="preserve">Convenio Interistitucional </t>
  </si>
  <si>
    <t>Gastos Generales 5%</t>
  </si>
  <si>
    <t>Acuerdo 21/07</t>
  </si>
  <si>
    <t>VALOR DEL MANTENIMIENTO</t>
  </si>
  <si>
    <t>1/2 Hora</t>
  </si>
  <si>
    <t>30 Segundos</t>
  </si>
  <si>
    <t>8 Horas</t>
  </si>
  <si>
    <t>Maleta de luces</t>
  </si>
  <si>
    <t xml:space="preserve">Edición </t>
  </si>
  <si>
    <t>1 Hora</t>
  </si>
  <si>
    <t>1 video</t>
  </si>
  <si>
    <t>Transferencia videos VHS a VHS (No incluye videocassettes)</t>
  </si>
  <si>
    <t>Transferencia videos VHS a MINI (No incluye videocassettes)</t>
  </si>
  <si>
    <t>Transferencia videos VHS a DVC (No incluye videocassettes)</t>
  </si>
  <si>
    <t>Digitalización videos (No incluye videocassettes ni DVD)</t>
  </si>
  <si>
    <t>Filmación en formato MINI-DV</t>
  </si>
  <si>
    <t>Filmación en formato DVC-PRO</t>
  </si>
  <si>
    <t>Filmación en formato HD</t>
  </si>
  <si>
    <t>Pautas comerciales para programas</t>
  </si>
  <si>
    <t xml:space="preserve">Video institucional </t>
  </si>
  <si>
    <t>7 a 10 min</t>
  </si>
  <si>
    <t xml:space="preserve">Comercial de TV </t>
  </si>
  <si>
    <t>20 a 30 segundos</t>
  </si>
  <si>
    <t xml:space="preserve">Videos promocionales </t>
  </si>
  <si>
    <t>1 a 2 min</t>
  </si>
  <si>
    <t xml:space="preserve">Publicación de Banners página UTP </t>
  </si>
  <si>
    <t>(2 meses)</t>
  </si>
  <si>
    <t>Publicación de Banners página UTP en formato jpg</t>
  </si>
  <si>
    <t>Publicación de Banners página UTP en formato flash</t>
  </si>
  <si>
    <t>Hosting página UTP</t>
  </si>
  <si>
    <t>1 Año</t>
  </si>
  <si>
    <t xml:space="preserve">Diseño Plegables </t>
  </si>
  <si>
    <t>(4*4)</t>
  </si>
  <si>
    <t>(1*1)</t>
  </si>
  <si>
    <t xml:space="preserve">Diseño Afiches </t>
  </si>
  <si>
    <t>(4*0)</t>
  </si>
  <si>
    <t>(1*0)</t>
  </si>
  <si>
    <t>*Diseño y diagramación de libros</t>
  </si>
  <si>
    <t>*Diseño y diagramación de cuadernillos</t>
  </si>
  <si>
    <t>*Diseño carpetas tamaño carta</t>
  </si>
  <si>
    <t>*Diseño carpetas tamaño oficio</t>
  </si>
  <si>
    <t xml:space="preserve">Diseño volantes </t>
  </si>
  <si>
    <t>(4*1)</t>
  </si>
  <si>
    <t>*Diseño Pendones</t>
  </si>
  <si>
    <t>*Diseño Vallas</t>
  </si>
  <si>
    <t xml:space="preserve">Diseño Posters </t>
  </si>
  <si>
    <t xml:space="preserve">Diseño Portada </t>
  </si>
  <si>
    <t>CD y Labels</t>
  </si>
  <si>
    <t xml:space="preserve">Elaboración de memorias en cds </t>
  </si>
  <si>
    <t>TOTAL ($)</t>
  </si>
  <si>
    <t>COSTO ($) (VALOR/UNIDAD DE MEDIDA)</t>
  </si>
  <si>
    <t>1 CD</t>
  </si>
  <si>
    <t>Certificados (Papel Kimberly 180 gr)</t>
  </si>
  <si>
    <t>(Unidad - Tamaño carta)</t>
  </si>
  <si>
    <t>Fotocopias (Papel Bond 75 gr)</t>
  </si>
  <si>
    <t>(Unidad - Tamaño oficio)</t>
  </si>
  <si>
    <t>Plegables (Papel Kimberly 90 gr)</t>
  </si>
  <si>
    <t>(Unidad)</t>
  </si>
  <si>
    <t>Afiches (Papel Bondo 75 gr)</t>
  </si>
  <si>
    <t>(Unidad - Tamaño Doble Carta)</t>
  </si>
  <si>
    <t>Volantes (Papel Periódico)</t>
  </si>
  <si>
    <t>4 Horas</t>
  </si>
  <si>
    <t>Alquiler salón centro de visitantes (diurno)</t>
  </si>
  <si>
    <t>Alquiler salón centro de visitantes (nocturno)</t>
  </si>
  <si>
    <t>Alquiler salón centro de visitantes (festivo)</t>
  </si>
  <si>
    <t>Alquiler espacios para Proyectos de Investigación</t>
  </si>
  <si>
    <t>Metro2/mes</t>
  </si>
  <si>
    <t>Alquiler sala Multimedia, incluye Mimio y/o CIMA</t>
  </si>
  <si>
    <t>ARRENDAMIENTO DE ESPACIOS EXTERNOS</t>
  </si>
  <si>
    <t>Acetatos, Almohadillas para tablero, Block, Carpeta, CD, Cinta, Clips, Folder, Corrector, Marcadores, Minas, Pegastic, Sellos, Sobres de manila, Tijeras, Bisturí, Contact, Cosedora, Cuaderno,  Saca ganchos.</t>
  </si>
  <si>
    <t>MATERIAL DE PROTECCIÓN</t>
  </si>
  <si>
    <t xml:space="preserve">Edición de libros </t>
  </si>
  <si>
    <t>1 página</t>
  </si>
  <si>
    <t>NO. DE EVENTOS</t>
  </si>
  <si>
    <t>COSTO($) VALOR UNIDAD DE MEDIDA</t>
  </si>
  <si>
    <t>2 pautas/programa</t>
  </si>
  <si>
    <t>20 paginas media carta</t>
  </si>
  <si>
    <t>60 paginas incluida portada</t>
  </si>
  <si>
    <t>Instalación punto eléctrico doble</t>
  </si>
  <si>
    <t>Mensajería Pueblos Risaralda (Unidad)</t>
  </si>
  <si>
    <t>Mensajería Capitales y Otros Pueblos</t>
  </si>
  <si>
    <t>Incremento Proyectado =</t>
  </si>
  <si>
    <t xml:space="preserve">Especificaciones Técnicas Equipos </t>
  </si>
  <si>
    <t>1 minuto</t>
  </si>
  <si>
    <t>Realización y producción de pautas Universitaria Stereo</t>
  </si>
  <si>
    <t xml:space="preserve">Alquiler Estudio TV </t>
  </si>
  <si>
    <t>Unidad</t>
  </si>
  <si>
    <t>PROYECCION INGRESOS</t>
  </si>
  <si>
    <t>VENTA DE SERVICIOS</t>
  </si>
  <si>
    <t>CONTRATOS O CONVENIOS</t>
  </si>
  <si>
    <t>VALOR UNITARIO</t>
  </si>
  <si>
    <t>TOTAL VENTA DE SERVICIOS</t>
  </si>
  <si>
    <t>TOTAL CONTRATOS O CONVENIOS</t>
  </si>
  <si>
    <t>TOTAL APORTES</t>
  </si>
  <si>
    <t>Inscripción</t>
  </si>
  <si>
    <t>Matrícula</t>
  </si>
  <si>
    <t>NÚMERO DE PERSONAS</t>
  </si>
  <si>
    <t>VALOR DEL SERVICIO</t>
  </si>
  <si>
    <t>NÚMERO DE SERVICIOS</t>
  </si>
  <si>
    <t>Nota: Favor diligenciar la descripción de los servicios que se se proyectan para la vigencia.</t>
  </si>
  <si>
    <t>Convenio Interinstitucional</t>
  </si>
  <si>
    <t>Nota: El Contrato o Convenio debe estar debidamente legalizado antes de la presentación del presupuesto.</t>
  </si>
  <si>
    <t>NUMERO DE CONVENIO</t>
  </si>
  <si>
    <t>VALOR (INGRESO NETO)</t>
  </si>
  <si>
    <t>VALOR APORTE</t>
  </si>
  <si>
    <t>Nota: El valor de los Aportes debe estar aprobado por la Vicerrectoría Administrativa</t>
  </si>
  <si>
    <t>INGRESOS ACÁDEMICOS</t>
  </si>
  <si>
    <t>Ingresos Académicos</t>
  </si>
  <si>
    <t>Aportes</t>
  </si>
  <si>
    <t>Otro Tipo de Contrato o Convenio</t>
  </si>
  <si>
    <t>TOTAL INGRESOS ACADÉMICOS</t>
  </si>
  <si>
    <t>Monitorias</t>
  </si>
  <si>
    <t>PUNTO DE EQUILIBRIO</t>
  </si>
  <si>
    <t>B</t>
  </si>
  <si>
    <t>Temporales</t>
  </si>
  <si>
    <t>Ordenes de Servicio</t>
  </si>
  <si>
    <t>Horas Catedra</t>
  </si>
  <si>
    <t>Otros Incentivos</t>
  </si>
  <si>
    <t>Transferencias Bienestar</t>
  </si>
  <si>
    <t>Acuerdo 01/08</t>
  </si>
  <si>
    <t>FORMATO DE PRESUPUESTO</t>
  </si>
  <si>
    <t>FORMATO DE PRESUPUESTO PARA PROYECTOS</t>
  </si>
  <si>
    <t xml:space="preserve">FLUJO DE CAJA </t>
  </si>
  <si>
    <t>Tabla de Contratación</t>
  </si>
  <si>
    <t>Instructivo Inversión</t>
  </si>
  <si>
    <t>TOTAL ARRENDAMIENTO DE ESPACIOS EXTERNOS</t>
  </si>
  <si>
    <t xml:space="preserve">    Para el personal docente se aplica el Acuerdo 21 del 4 de julio de 2007 y el Acuerdo 01 del 5 de febrero de 2008</t>
  </si>
  <si>
    <t>Patrocinio de programas - Universitaria Stereo</t>
  </si>
  <si>
    <t>Pauta radial - Universitaria Stereo</t>
  </si>
  <si>
    <t>Alquiler Estudio Grabación Universitaria Estereo</t>
  </si>
  <si>
    <r>
      <t>IMPORTANTE: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FAVOR IMPRIMA SÓLO LAS HOJAS  O RUBROS QUE TENGAN REQUERIMIENTOS.</t>
    </r>
  </si>
  <si>
    <r>
      <t xml:space="preserve">Nota: </t>
    </r>
    <r>
      <rPr>
        <sz val="10"/>
        <rFont val="Arial"/>
        <family val="2"/>
      </rPr>
      <t>Diligenciar únicamente los espacios en blanco</t>
    </r>
  </si>
  <si>
    <r>
      <t>Nota</t>
    </r>
    <r>
      <rPr>
        <sz val="10"/>
        <rFont val="Arial"/>
        <family val="2"/>
      </rPr>
      <t xml:space="preserve">: Antes de diligenciar este formato revisar el instructivo </t>
    </r>
  </si>
  <si>
    <r>
      <t xml:space="preserve">Nota: </t>
    </r>
    <r>
      <rPr>
        <sz val="10"/>
        <rFont val="Arial"/>
        <family val="2"/>
      </rPr>
      <t>La Oficina de Planeación es la encargada de diligenciar los Mt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requeridos y el costo por Mt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acuerdo al cuadro Asignación y Adecuación de Espacios diligenciado en la parte superior.</t>
    </r>
  </si>
  <si>
    <r>
      <t xml:space="preserve">Nota: </t>
    </r>
    <r>
      <rPr>
        <sz val="10"/>
        <rFont val="Arial"/>
        <family val="2"/>
      </rPr>
      <t>Este cálculo es automático y depende los Mt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dados por la Oficina de Planeación </t>
    </r>
  </si>
  <si>
    <r>
      <t>Nota:</t>
    </r>
    <r>
      <rPr>
        <sz val="10"/>
        <rFont val="Arial"/>
        <family val="2"/>
      </rPr>
      <t xml:space="preserve"> Este cálculo es automático y depende los Mt2  dados por la Oficina de Planeación </t>
    </r>
  </si>
  <si>
    <r>
      <t xml:space="preserve">Tipo de Contratación: </t>
    </r>
    <r>
      <rPr>
        <sz val="10"/>
        <rFont val="Arial"/>
        <family val="2"/>
      </rPr>
      <t>Temporales, Monitores, Ordenes de Servicio e Incentivos</t>
    </r>
  </si>
  <si>
    <r>
      <t xml:space="preserve">T = Temporales: </t>
    </r>
    <r>
      <rPr>
        <sz val="10"/>
        <rFont val="Arial"/>
        <family val="2"/>
      </rPr>
      <t xml:space="preserve">Vinculación que supera un (1) mes, con pago de prestaciones sociales  y se rige por la tabla de contratación para la vigencia </t>
    </r>
  </si>
  <si>
    <r>
      <t>OS = Orden de Servicio:</t>
    </r>
    <r>
      <rPr>
        <sz val="10"/>
        <rFont val="Arial"/>
        <family val="2"/>
      </rPr>
      <t xml:space="preserve"> Es el contrato sin formalidades plenas, con autonomía del contratista e inexistencia de dependencia directa, no genera prestaciones sociales.  </t>
    </r>
  </si>
  <si>
    <r>
      <t xml:space="preserve">B = Bonificaciones: </t>
    </r>
    <r>
      <rPr>
        <sz val="10"/>
        <rFont val="Arial"/>
        <family val="2"/>
      </rPr>
      <t>Es la remuneración recibida por la docencia por hora catedra</t>
    </r>
  </si>
  <si>
    <r>
      <t xml:space="preserve">I = Incentivos:  </t>
    </r>
    <r>
      <rPr>
        <sz val="10"/>
        <rFont val="Arial"/>
        <family val="2"/>
      </rPr>
      <t>Corresponde al pago por labores administrastivas, coordinaciones y consultorias</t>
    </r>
  </si>
  <si>
    <r>
      <t xml:space="preserve">    Para el personal administrativo de la UTP fuera del horario laboral regido por la fórmula      </t>
    </r>
    <r>
      <rPr>
        <sz val="10"/>
        <color indexed="53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(Salario Básico*1,6*1,25)/240</t>
    </r>
  </si>
  <si>
    <r>
      <t>Nota:</t>
    </r>
    <r>
      <rPr>
        <sz val="10"/>
        <rFont val="Arial"/>
        <family val="2"/>
      </rPr>
      <t xml:space="preserve"> Diligenciar únicamente los espacios en blanco</t>
    </r>
  </si>
  <si>
    <r>
      <t xml:space="preserve">1. </t>
    </r>
    <r>
      <rPr>
        <sz val="10"/>
        <rFont val="Arial"/>
        <family val="2"/>
      </rPr>
      <t>Para identificar el equipo, tipo, marca, costo unidad, consulte los archivos sobre Especificaciones Técnicas</t>
    </r>
  </si>
  <si>
    <r>
      <t xml:space="preserve">2. </t>
    </r>
    <r>
      <rPr>
        <sz val="10"/>
        <rFont val="Arial"/>
        <family val="2"/>
      </rPr>
      <t>Si el equipo a solicitar no está incluido en las ayudas de la página Web, por favor anexe las cotizaciones que nos permitan tener una referencia para la compra</t>
    </r>
  </si>
  <si>
    <r>
      <t xml:space="preserve">Nota: </t>
    </r>
    <r>
      <rPr>
        <sz val="10"/>
        <rFont val="Arial"/>
        <family val="2"/>
      </rPr>
      <t>Este cálculo es automático y se cobra un porcentaje sobre el valor del equipo comprado</t>
    </r>
  </si>
  <si>
    <r>
      <t xml:space="preserve">Multiriesgo: </t>
    </r>
    <r>
      <rPr>
        <sz val="10"/>
        <rFont val="Arial"/>
        <family val="2"/>
      </rPr>
      <t>Este seguro se calcula sobre el valor total de los equipos comprados</t>
    </r>
  </si>
  <si>
    <r>
      <t xml:space="preserve">Equipo de Laboratorio: </t>
    </r>
    <r>
      <rPr>
        <sz val="10"/>
        <rFont val="Arial"/>
        <family val="2"/>
      </rPr>
      <t>Este seguro se calcula sobre el valor total de los Equipos de Laboratorio</t>
    </r>
  </si>
  <si>
    <r>
      <t xml:space="preserve">Incendio y rotura de maquinaria: </t>
    </r>
    <r>
      <rPr>
        <sz val="10"/>
        <rFont val="Arial"/>
        <family val="2"/>
      </rPr>
      <t>Este seguro se calcula sobre el valor total de los Muebles y Enseres</t>
    </r>
  </si>
  <si>
    <r>
      <t xml:space="preserve">Nota: </t>
    </r>
    <r>
      <rPr>
        <sz val="10"/>
        <rFont val="Arial"/>
        <family val="2"/>
      </rPr>
      <t>Este tipo de seguros se calcula sobre el valot total del convenio o contrato y el porcentaje depende del estipulado en el mismo; por lo tanto puede variar</t>
    </r>
  </si>
  <si>
    <r>
      <t xml:space="preserve">Nota: </t>
    </r>
    <r>
      <rPr>
        <sz val="10"/>
        <rFont val="Arial"/>
        <family val="2"/>
      </rPr>
      <t>Este cálculo es autómatico y se aplica un porcentaje sobre el valor del equipo comprado</t>
    </r>
  </si>
  <si>
    <r>
      <t xml:space="preserve">Mantenimiento Especial: </t>
    </r>
    <r>
      <rPr>
        <sz val="10"/>
        <rFont val="Arial"/>
        <family val="2"/>
      </rPr>
      <t>Se refiere al mantenimiento específico que requiere el equipo fuera del mantenimiento preventivo</t>
    </r>
  </si>
  <si>
    <r>
      <t xml:space="preserve">1. </t>
    </r>
    <r>
      <rPr>
        <sz val="10"/>
        <rFont val="Arial"/>
        <family val="2"/>
      </rPr>
      <t xml:space="preserve">El documento anexo servirá de ayuda para identificar los diferentes tipos de material </t>
    </r>
  </si>
  <si>
    <r>
      <t xml:space="preserve"> </t>
    </r>
    <r>
      <rPr>
        <sz val="10"/>
        <rFont val="Arial"/>
        <family val="2"/>
      </rPr>
      <t>Tinta para impresora, Toner para impresora.</t>
    </r>
  </si>
  <si>
    <r>
      <t xml:space="preserve"> </t>
    </r>
    <r>
      <rPr>
        <sz val="10"/>
        <rFont val="Arial"/>
        <family val="2"/>
      </rPr>
      <t>Cartulina, Papel Bond, Papel periódico, Papel Kimberly</t>
    </r>
  </si>
  <si>
    <r>
      <t xml:space="preserve">Nota (*): </t>
    </r>
    <r>
      <rPr>
        <sz val="10"/>
        <rFont val="Arial"/>
        <family val="2"/>
      </rPr>
      <t>Los valores correspondientes a diseños varian de acuerdo al número de páginas, tintas, fotografías, redibujo de elementos, tamaño. El diseño no incluye la impresión.</t>
    </r>
  </si>
  <si>
    <r>
      <t>Nota:</t>
    </r>
    <r>
      <rPr>
        <sz val="10"/>
        <rFont val="Arial"/>
        <family val="2"/>
      </rPr>
      <t xml:space="preserve"> Es necesario diligenciar todos los campos.</t>
    </r>
  </si>
  <si>
    <r>
      <t>Nota</t>
    </r>
    <r>
      <rPr>
        <b/>
        <sz val="10"/>
        <color indexed="48"/>
        <rFont val="Arial"/>
        <family val="2"/>
      </rPr>
      <t>:</t>
    </r>
    <r>
      <rPr>
        <sz val="10"/>
        <rFont val="Arial"/>
        <family val="2"/>
      </rPr>
      <t xml:space="preserve"> Es necesario diligenciar todos los campos.</t>
    </r>
  </si>
  <si>
    <t>Nota: La utilización de estas sedes externas debe estar justificada bajo el hecho de que los auditorios, salones y espacios internos de la Universidad no sean adecuados para la realización del proyecto.</t>
  </si>
  <si>
    <r>
      <t xml:space="preserve">Nota: </t>
    </r>
    <r>
      <rPr>
        <sz val="10"/>
        <rFont val="Arial"/>
        <family val="2"/>
      </rPr>
      <t>Diligenciar únicamento los espacios en blanco</t>
    </r>
  </si>
  <si>
    <r>
      <t xml:space="preserve">Nota: </t>
    </r>
    <r>
      <rPr>
        <sz val="10"/>
        <rFont val="Arial"/>
        <family val="2"/>
      </rPr>
      <t>Se maneja un costo fijo sin importar la cuantía del convenio</t>
    </r>
  </si>
  <si>
    <r>
      <t xml:space="preserve">Nota: </t>
    </r>
    <r>
      <rPr>
        <sz val="10"/>
        <rFont val="Arial"/>
        <family val="2"/>
      </rPr>
      <t>El valor total es automático y se calcula bajo una tabla especial de acuerdo al valor del contrato o convenio</t>
    </r>
  </si>
  <si>
    <r>
      <t xml:space="preserve">Nota: </t>
    </r>
    <r>
      <rPr>
        <sz val="10"/>
        <rFont val="Arial"/>
        <family val="2"/>
      </rPr>
      <t xml:space="preserve"> Este cálculo depende de la cantidad de líneas telefónicas e instalaciones de puntos de red requeridas en el cuadro anterior, sólo se debe diligenciar el número de meses.</t>
    </r>
  </si>
  <si>
    <r>
      <t xml:space="preserve">Nota 1: Se sugiere indexar al SMMLV el valor de las inscripciones y las matrículas.
Nota 2: El valor de la inscripción de los Posgrados es de 0,25 SMMLV . La extemporaneidad en el pago de la Matrícula tendrá un recargo del 10 % sobre el valor de la misma.  </t>
    </r>
    <r>
      <rPr>
        <b/>
        <u val="single"/>
        <sz val="10"/>
        <color indexed="12"/>
        <rFont val="Arial"/>
        <family val="2"/>
      </rPr>
      <t>Acuerdo 15 de 2006</t>
    </r>
  </si>
  <si>
    <t>Evento (1 a 4 Horas)</t>
  </si>
  <si>
    <t>MATERIAL ELÉCTRICO Y ELECTRÓNICO</t>
  </si>
  <si>
    <t>MATERIAL PARA APOYO LOGÍSTICO</t>
  </si>
  <si>
    <t>OBJETO</t>
  </si>
  <si>
    <t>Alquiler auditorio Jorge Roa  (Jornada Ordinaria)</t>
  </si>
  <si>
    <t>Alquiler auditorio Medicina  (Jornada Ordinaria)</t>
  </si>
  <si>
    <t>Alquiler auditorio Mecánica  (Jornada Ordinaria)</t>
  </si>
  <si>
    <t>Alquiler auditorio A-201  (Jornada Ordinaria)</t>
  </si>
  <si>
    <t>Alquiler auditorio Jorge Roa  (Domingos y Festivos)</t>
  </si>
  <si>
    <t>Alquiler auditorio Medicina  (Domingos y Festivos)</t>
  </si>
  <si>
    <t>Alquiler auditorio Mecánica   (Domingos y Festivos)</t>
  </si>
  <si>
    <t>Alquiler auditorio A-201   (Domingos y Festivos)</t>
  </si>
  <si>
    <t xml:space="preserve">PROYECCION COMUNICACIÓN Y TRANSPORTE </t>
  </si>
  <si>
    <t xml:space="preserve">Incremento proyectado </t>
  </si>
  <si>
    <t>Incremento proyectado arrendamiento</t>
  </si>
  <si>
    <t>Incremento proyectado</t>
  </si>
  <si>
    <t>VIGENCIA 2011</t>
  </si>
  <si>
    <r>
      <rPr>
        <b/>
        <sz val="16"/>
        <rFont val="Arial"/>
        <family val="2"/>
      </rPr>
      <t>IMPORTANTE:</t>
    </r>
    <r>
      <rPr>
        <sz val="12"/>
        <rFont val="Arial"/>
        <family val="2"/>
      </rPr>
      <t xml:space="preserve"> SI NO SE INCLUYEN TODAS LAS ESPECIFICACIONES REQUERIDAS PARA LA COMPRA DEL EQUIPO, LA SOLICITUD NO SE INCLUIRÁ EN EL PLAN DE COMPRAS DE LA UNIVERSIDAD.</t>
    </r>
  </si>
  <si>
    <t xml:space="preserve">Avisos periodico Diario del Otún (Página Corriente) </t>
  </si>
  <si>
    <t xml:space="preserve">Avisos periodico La Tarde- (Página Corriente) </t>
  </si>
  <si>
    <t xml:space="preserve">Avisos periodico La República (Página Corriente) </t>
  </si>
  <si>
    <t xml:space="preserve">5 cm *2 Columnas </t>
  </si>
  <si>
    <t xml:space="preserve">Avisos Licitaciones La República </t>
  </si>
  <si>
    <t>Paquete 30 Pautas radiales - Universitaria Stereo</t>
  </si>
  <si>
    <t>Paquete 60 Pautas radiales - Universitaria Stereo</t>
  </si>
  <si>
    <t>Paquete 90 Pautas radiales - Universitaria Stereo</t>
  </si>
  <si>
    <t>SMMLV 2010</t>
  </si>
  <si>
    <t>Aumento Proyectado</t>
  </si>
  <si>
    <t>SEGUROS PARA ESTUDIANTES</t>
  </si>
  <si>
    <t>VALOR SEGURO</t>
  </si>
  <si>
    <t>No. ESTUDIANTES</t>
  </si>
  <si>
    <t>SEGURO ESTUDIANTES</t>
  </si>
  <si>
    <t>Carnetización</t>
  </si>
  <si>
    <t>Otro tipo de seguro</t>
  </si>
  <si>
    <t>TOTAL SEGUROS PARA ESTUDIANTES</t>
  </si>
  <si>
    <t>Envío de Notas</t>
  </si>
  <si>
    <t>Servicios de Red (Programas Jornada Especial)</t>
  </si>
  <si>
    <t>Salón Sapan - Hotel de Pereira (550 personas) Sin equipos</t>
  </si>
  <si>
    <t>Salón Guayacán - Hotel de Pereira (280 personas) Sin equipos</t>
  </si>
  <si>
    <t>Salón Búcaro - Hotel de Pereira (180 personas) Sin equipos</t>
  </si>
  <si>
    <t>Teatro Santiago Londoño</t>
  </si>
  <si>
    <t>Teatro Santiago Londoño (Ceremonias de Grado)</t>
  </si>
  <si>
    <t>Expofuturo Salón Conferencias (500 personas) Sin equipos</t>
  </si>
  <si>
    <t>Ecohotel La Casona ($41.500 por persona NO incluye equipos, incluye almuerzo y refrigerio)</t>
  </si>
  <si>
    <t>Seminario, Taller, Simposio, otros</t>
  </si>
  <si>
    <r>
      <t xml:space="preserve">M = Monitorias: </t>
    </r>
    <r>
      <rPr>
        <sz val="10"/>
        <rFont val="Arial"/>
        <family val="2"/>
      </rPr>
      <t xml:space="preserve"> Para el estudiantes se aplica el valor de la hora monitoria </t>
    </r>
    <r>
      <rPr>
        <b/>
        <sz val="10"/>
        <rFont val="Arial"/>
        <family val="2"/>
      </rPr>
      <t>($3965 /hora)</t>
    </r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</si>
</sst>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€-2]\ * #,##0.00_ ;_ [$€-2]\ * \-#,##0.00_ ;_ [$€-2]\ * &quot;-&quot;??_ "/>
    <numFmt numFmtId="173" formatCode="0.0%"/>
    <numFmt numFmtId="174" formatCode="#,##0.0000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5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/>
      <bottom style="hair"/>
    </border>
    <border>
      <left style="medium"/>
      <right style="thin"/>
      <top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hair"/>
      <bottom/>
    </border>
    <border>
      <left style="medium"/>
      <right style="thin"/>
      <top style="hair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982">
    <xf numFmtId="0" fontId="0" fillId="0" borderId="0" xfId="0" applyAlignment="1">
      <alignment/>
    </xf>
    <xf numFmtId="3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0" xfId="0" applyNumberFormat="1" applyFont="1" applyFill="1" applyBorder="1" applyAlignment="1" applyProtection="1">
      <alignment horizontal="center"/>
      <protection locked="0"/>
    </xf>
    <xf numFmtId="3" fontId="6" fillId="34" borderId="0" xfId="0" applyNumberFormat="1" applyFont="1" applyFill="1" applyAlignment="1" applyProtection="1">
      <alignment/>
      <protection locked="0"/>
    </xf>
    <xf numFmtId="3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0" xfId="0" applyNumberFormat="1" applyFont="1" applyFill="1" applyAlignment="1" applyProtection="1">
      <alignment horizontal="center" vertical="center" wrapText="1"/>
      <protection locked="0"/>
    </xf>
    <xf numFmtId="3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0" xfId="0" applyNumberFormat="1" applyFont="1" applyFill="1" applyAlignment="1" applyProtection="1">
      <alignment vertical="center" wrapText="1"/>
      <protection locked="0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3" fontId="6" fillId="33" borderId="12" xfId="0" applyNumberFormat="1" applyFont="1" applyFill="1" applyBorder="1" applyAlignment="1" applyProtection="1">
      <alignment horizontal="center"/>
      <protection locked="0"/>
    </xf>
    <xf numFmtId="3" fontId="6" fillId="34" borderId="13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left" vertical="center" wrapText="1"/>
      <protection/>
    </xf>
    <xf numFmtId="3" fontId="6" fillId="34" borderId="11" xfId="0" applyNumberFormat="1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vertical="center" wrapText="1"/>
      <protection locked="0"/>
    </xf>
    <xf numFmtId="3" fontId="8" fillId="34" borderId="11" xfId="0" applyNumberFormat="1" applyFont="1" applyFill="1" applyBorder="1" applyAlignment="1" applyProtection="1">
      <alignment vertical="center" wrapText="1"/>
      <protection locked="0"/>
    </xf>
    <xf numFmtId="3" fontId="8" fillId="34" borderId="14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4" xfId="0" applyNumberFormat="1" applyFont="1" applyFill="1" applyBorder="1" applyAlignment="1" applyProtection="1">
      <alignment vertical="center" wrapText="1"/>
      <protection locked="0"/>
    </xf>
    <xf numFmtId="0" fontId="8" fillId="34" borderId="14" xfId="0" applyFont="1" applyFill="1" applyBorder="1" applyAlignment="1" applyProtection="1">
      <alignment vertical="center" wrapText="1"/>
      <protection locked="0"/>
    </xf>
    <xf numFmtId="3" fontId="8" fillId="34" borderId="10" xfId="0" applyNumberFormat="1" applyFont="1" applyFill="1" applyBorder="1" applyAlignment="1" applyProtection="1">
      <alignment vertical="center" wrapText="1"/>
      <protection locked="0"/>
    </xf>
    <xf numFmtId="3" fontId="8" fillId="34" borderId="0" xfId="0" applyNumberFormat="1" applyFont="1" applyFill="1" applyBorder="1" applyAlignment="1" applyProtection="1">
      <alignment vertical="center" wrapText="1"/>
      <protection locked="0"/>
    </xf>
    <xf numFmtId="3" fontId="8" fillId="34" borderId="15" xfId="0" applyNumberFormat="1" applyFont="1" applyFill="1" applyBorder="1" applyAlignment="1" applyProtection="1">
      <alignment vertical="center" wrapText="1"/>
      <protection locked="0"/>
    </xf>
    <xf numFmtId="3" fontId="8" fillId="34" borderId="12" xfId="0" applyNumberFormat="1" applyFont="1" applyFill="1" applyBorder="1" applyAlignment="1" applyProtection="1">
      <alignment vertical="center" wrapText="1"/>
      <protection locked="0"/>
    </xf>
    <xf numFmtId="3" fontId="8" fillId="34" borderId="16" xfId="0" applyNumberFormat="1" applyFont="1" applyFill="1" applyBorder="1" applyAlignment="1" applyProtection="1">
      <alignment vertical="center" wrapText="1"/>
      <protection locked="0"/>
    </xf>
    <xf numFmtId="3" fontId="8" fillId="34" borderId="0" xfId="0" applyNumberFormat="1" applyFont="1" applyFill="1" applyAlignment="1" applyProtection="1">
      <alignment vertical="center" wrapText="1"/>
      <protection/>
    </xf>
    <xf numFmtId="3" fontId="6" fillId="34" borderId="13" xfId="0" applyNumberFormat="1" applyFont="1" applyFill="1" applyBorder="1" applyAlignment="1" applyProtection="1">
      <alignment horizontal="left" vertical="center" wrapText="1"/>
      <protection/>
    </xf>
    <xf numFmtId="3" fontId="6" fillId="34" borderId="13" xfId="0" applyNumberFormat="1" applyFont="1" applyFill="1" applyBorder="1" applyAlignment="1" applyProtection="1">
      <alignment horizontal="center" vertical="center" wrapText="1"/>
      <protection/>
    </xf>
    <xf numFmtId="3" fontId="6" fillId="34" borderId="17" xfId="0" applyNumberFormat="1" applyFont="1" applyFill="1" applyBorder="1" applyAlignment="1" applyProtection="1">
      <alignment horizontal="center" vertical="center" wrapText="1"/>
      <protection/>
    </xf>
    <xf numFmtId="3" fontId="6" fillId="34" borderId="0" xfId="0" applyNumberFormat="1" applyFont="1" applyFill="1" applyBorder="1" applyAlignment="1" applyProtection="1">
      <alignment horizontal="center" vertical="center" wrapText="1"/>
      <protection/>
    </xf>
    <xf numFmtId="3" fontId="8" fillId="34" borderId="11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horizontal="left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8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3" fontId="8" fillId="34" borderId="0" xfId="0" applyNumberFormat="1" applyFont="1" applyFill="1" applyAlignment="1" applyProtection="1">
      <alignment/>
      <protection/>
    </xf>
    <xf numFmtId="3" fontId="8" fillId="34" borderId="18" xfId="0" applyNumberFormat="1" applyFont="1" applyFill="1" applyBorder="1" applyAlignment="1" applyProtection="1">
      <alignment/>
      <protection/>
    </xf>
    <xf numFmtId="3" fontId="8" fillId="34" borderId="13" xfId="0" applyNumberFormat="1" applyFont="1" applyFill="1" applyBorder="1" applyAlignment="1" applyProtection="1">
      <alignment/>
      <protection/>
    </xf>
    <xf numFmtId="3" fontId="8" fillId="34" borderId="17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3" fontId="8" fillId="34" borderId="18" xfId="0" applyNumberFormat="1" applyFont="1" applyFill="1" applyBorder="1" applyAlignment="1" applyProtection="1">
      <alignment vertical="center" wrapText="1"/>
      <protection/>
    </xf>
    <xf numFmtId="3" fontId="8" fillId="34" borderId="13" xfId="0" applyNumberFormat="1" applyFont="1" applyFill="1" applyBorder="1" applyAlignment="1" applyProtection="1">
      <alignment vertical="center" wrapText="1"/>
      <protection/>
    </xf>
    <xf numFmtId="3" fontId="8" fillId="34" borderId="17" xfId="0" applyNumberFormat="1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3" fontId="8" fillId="34" borderId="13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0" xfId="46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3" fontId="0" fillId="34" borderId="12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3" fontId="0" fillId="34" borderId="0" xfId="0" applyNumberFormat="1" applyFont="1" applyFill="1" applyAlignment="1" applyProtection="1">
      <alignment horizontal="right"/>
      <protection locked="0"/>
    </xf>
    <xf numFmtId="3" fontId="8" fillId="34" borderId="10" xfId="0" applyNumberFormat="1" applyFont="1" applyFill="1" applyBorder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3" fontId="8" fillId="34" borderId="11" xfId="0" applyNumberFormat="1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3" fontId="0" fillId="34" borderId="11" xfId="0" applyNumberFormat="1" applyFont="1" applyFill="1" applyBorder="1" applyAlignment="1" applyProtection="1">
      <alignment horizontal="right"/>
      <protection locked="0"/>
    </xf>
    <xf numFmtId="3" fontId="0" fillId="34" borderId="16" xfId="0" applyNumberFormat="1" applyFont="1" applyFill="1" applyBorder="1" applyAlignment="1" applyProtection="1">
      <alignment horizontal="right"/>
      <protection locked="0"/>
    </xf>
    <xf numFmtId="3" fontId="6" fillId="34" borderId="0" xfId="0" applyNumberFormat="1" applyFont="1" applyFill="1" applyBorder="1" applyAlignment="1" applyProtection="1">
      <alignment horizontal="left"/>
      <protection/>
    </xf>
    <xf numFmtId="0" fontId="6" fillId="34" borderId="16" xfId="0" applyFont="1" applyFill="1" applyBorder="1" applyAlignment="1" applyProtection="1">
      <alignment horizontal="center"/>
      <protection/>
    </xf>
    <xf numFmtId="3" fontId="8" fillId="34" borderId="11" xfId="0" applyNumberFormat="1" applyFont="1" applyFill="1" applyBorder="1" applyAlignment="1" applyProtection="1">
      <alignment/>
      <protection locked="0"/>
    </xf>
    <xf numFmtId="3" fontId="7" fillId="35" borderId="13" xfId="0" applyNumberFormat="1" applyFont="1" applyFill="1" applyBorder="1" applyAlignment="1" applyProtection="1">
      <alignment/>
      <protection/>
    </xf>
    <xf numFmtId="3" fontId="7" fillId="35" borderId="17" xfId="0" applyNumberFormat="1" applyFont="1" applyFill="1" applyBorder="1" applyAlignment="1" applyProtection="1">
      <alignment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Alignment="1" applyProtection="1">
      <alignment horizontal="center"/>
      <protection/>
    </xf>
    <xf numFmtId="3" fontId="0" fillId="34" borderId="0" xfId="0" applyNumberFormat="1" applyFont="1" applyFill="1" applyAlignment="1" applyProtection="1">
      <alignment horizontal="right" vertical="center" wrapText="1"/>
      <protection locked="0"/>
    </xf>
    <xf numFmtId="3" fontId="6" fillId="34" borderId="0" xfId="0" applyNumberFormat="1" applyFont="1" applyFill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0" fontId="6" fillId="34" borderId="0" xfId="0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horizontal="left"/>
      <protection locked="0"/>
    </xf>
    <xf numFmtId="3" fontId="8" fillId="33" borderId="0" xfId="0" applyNumberFormat="1" applyFont="1" applyFill="1" applyAlignment="1" applyProtection="1">
      <alignment horizontal="left"/>
      <protection locked="0"/>
    </xf>
    <xf numFmtId="3" fontId="8" fillId="33" borderId="0" xfId="0" applyNumberFormat="1" applyFont="1" applyFill="1" applyAlignment="1" applyProtection="1">
      <alignment/>
      <protection/>
    </xf>
    <xf numFmtId="3" fontId="8" fillId="33" borderId="17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/>
      <protection/>
    </xf>
    <xf numFmtId="3" fontId="8" fillId="33" borderId="16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3" fontId="3" fillId="34" borderId="0" xfId="46" applyNumberFormat="1" applyFont="1" applyFill="1" applyBorder="1" applyAlignment="1" applyProtection="1">
      <alignment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3" fontId="8" fillId="34" borderId="10" xfId="0" applyNumberFormat="1" applyFont="1" applyFill="1" applyBorder="1" applyAlignment="1" applyProtection="1">
      <alignment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8" fillId="34" borderId="0" xfId="0" applyNumberFormat="1" applyFont="1" applyFill="1" applyBorder="1" applyAlignment="1" applyProtection="1">
      <alignment/>
      <protection locked="0"/>
    </xf>
    <xf numFmtId="3" fontId="8" fillId="34" borderId="11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3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11" fillId="33" borderId="0" xfId="46" applyFont="1" applyFill="1" applyBorder="1" applyAlignment="1" applyProtection="1">
      <alignment vertical="center" wrapText="1"/>
      <protection locked="0"/>
    </xf>
    <xf numFmtId="3" fontId="6" fillId="35" borderId="0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 vertical="center" wrapText="1"/>
      <protection/>
    </xf>
    <xf numFmtId="3" fontId="8" fillId="33" borderId="0" xfId="0" applyNumberFormat="1" applyFont="1" applyFill="1" applyAlignment="1" applyProtection="1">
      <alignment vertical="center" wrapText="1"/>
      <protection locked="0"/>
    </xf>
    <xf numFmtId="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21" xfId="0" applyNumberFormat="1" applyFont="1" applyFill="1" applyBorder="1" applyAlignment="1" applyProtection="1">
      <alignment horizontal="center" vertical="center" wrapText="1"/>
      <protection/>
    </xf>
    <xf numFmtId="3" fontId="6" fillId="36" borderId="19" xfId="0" applyNumberFormat="1" applyFont="1" applyFill="1" applyBorder="1" applyAlignment="1" applyProtection="1">
      <alignment horizontal="center" vertical="center" wrapText="1"/>
      <protection/>
    </xf>
    <xf numFmtId="3" fontId="6" fillId="36" borderId="20" xfId="0" applyNumberFormat="1" applyFont="1" applyFill="1" applyBorder="1" applyAlignment="1" applyProtection="1">
      <alignment horizontal="center" vertical="center" wrapText="1"/>
      <protection/>
    </xf>
    <xf numFmtId="3" fontId="7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22" xfId="0" applyNumberFormat="1" applyFont="1" applyFill="1" applyBorder="1" applyAlignment="1" applyProtection="1">
      <alignment vertical="center" wrapText="1"/>
      <protection locked="0"/>
    </xf>
    <xf numFmtId="3" fontId="13" fillId="34" borderId="0" xfId="46" applyNumberFormat="1" applyFont="1" applyFill="1" applyBorder="1" applyAlignment="1" applyProtection="1">
      <alignment/>
      <protection locked="0"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 locked="0"/>
    </xf>
    <xf numFmtId="3" fontId="6" fillId="36" borderId="23" xfId="55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/>
      <protection locked="0"/>
    </xf>
    <xf numFmtId="3" fontId="6" fillId="36" borderId="24" xfId="55" applyNumberFormat="1" applyFont="1" applyFill="1" applyBorder="1" applyAlignment="1" applyProtection="1">
      <alignment horizontal="center" vertical="center" wrapText="1"/>
      <protection/>
    </xf>
    <xf numFmtId="3" fontId="6" fillId="36" borderId="21" xfId="55" applyNumberFormat="1" applyFont="1" applyFill="1" applyBorder="1" applyAlignment="1" applyProtection="1">
      <alignment vertical="center" wrapText="1"/>
      <protection/>
    </xf>
    <xf numFmtId="3" fontId="6" fillId="36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2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left"/>
      <protection locked="0"/>
    </xf>
    <xf numFmtId="0" fontId="0" fillId="37" borderId="11" xfId="0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0" xfId="0" applyFont="1" applyFill="1" applyBorder="1" applyAlignment="1" applyProtection="1">
      <alignment horizontal="left"/>
      <protection locked="0"/>
    </xf>
    <xf numFmtId="0" fontId="3" fillId="37" borderId="0" xfId="46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14" fillId="37" borderId="15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 locked="0"/>
    </xf>
    <xf numFmtId="0" fontId="0" fillId="37" borderId="16" xfId="0" applyFont="1" applyFill="1" applyBorder="1" applyAlignment="1" applyProtection="1">
      <alignment/>
      <protection locked="0"/>
    </xf>
    <xf numFmtId="3" fontId="0" fillId="34" borderId="0" xfId="0" applyNumberFormat="1" applyFont="1" applyFill="1" applyAlignment="1" applyProtection="1">
      <alignment/>
      <protection/>
    </xf>
    <xf numFmtId="3" fontId="0" fillId="34" borderId="0" xfId="0" applyNumberFormat="1" applyFont="1" applyFill="1" applyAlignment="1" applyProtection="1">
      <alignment horizontal="left" vertical="center" wrapText="1"/>
      <protection/>
    </xf>
    <xf numFmtId="3" fontId="0" fillId="34" borderId="11" xfId="0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Alignment="1" applyProtection="1">
      <alignment/>
      <protection locked="0"/>
    </xf>
    <xf numFmtId="3" fontId="0" fillId="34" borderId="10" xfId="0" applyNumberFormat="1" applyFont="1" applyFill="1" applyBorder="1" applyAlignment="1" applyProtection="1">
      <alignment/>
      <protection locked="0"/>
    </xf>
    <xf numFmtId="3" fontId="3" fillId="34" borderId="0" xfId="46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0" fillId="33" borderId="24" xfId="0" applyNumberFormat="1" applyFont="1" applyFill="1" applyBorder="1" applyAlignment="1" applyProtection="1">
      <alignment horizontal="center" vertical="top" wrapText="1"/>
      <protection locked="0"/>
    </xf>
    <xf numFmtId="3" fontId="0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0" fillId="0" borderId="21" xfId="0" applyNumberFormat="1" applyFont="1" applyFill="1" applyBorder="1" applyAlignment="1" applyProtection="1">
      <alignment horizontal="center" vertical="top" wrapText="1"/>
      <protection locked="0"/>
    </xf>
    <xf numFmtId="3" fontId="0" fillId="33" borderId="1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right"/>
      <protection/>
    </xf>
    <xf numFmtId="3" fontId="0" fillId="34" borderId="0" xfId="0" applyNumberFormat="1" applyFont="1" applyFill="1" applyBorder="1" applyAlignment="1" applyProtection="1">
      <alignment horizontal="center"/>
      <protection/>
    </xf>
    <xf numFmtId="3" fontId="0" fillId="34" borderId="11" xfId="0" applyNumberFormat="1" applyFont="1" applyFill="1" applyBorder="1" applyAlignment="1" applyProtection="1">
      <alignment horizontal="center"/>
      <protection/>
    </xf>
    <xf numFmtId="3" fontId="0" fillId="34" borderId="18" xfId="0" applyNumberFormat="1" applyFont="1" applyFill="1" applyBorder="1" applyAlignment="1" applyProtection="1">
      <alignment/>
      <protection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Alignment="1" applyProtection="1">
      <alignment horizontal="left" vertical="center" wrapText="1"/>
      <protection/>
    </xf>
    <xf numFmtId="3" fontId="0" fillId="34" borderId="10" xfId="0" applyNumberFormat="1" applyFont="1" applyFill="1" applyBorder="1" applyAlignment="1" applyProtection="1">
      <alignment horizontal="left" vertical="center" wrapText="1"/>
      <protection/>
    </xf>
    <xf numFmtId="3" fontId="0" fillId="34" borderId="0" xfId="0" applyNumberFormat="1" applyFont="1" applyFill="1" applyBorder="1" applyAlignment="1" applyProtection="1">
      <alignment horizontal="left" vertical="center" wrapText="1"/>
      <protection/>
    </xf>
    <xf numFmtId="3" fontId="0" fillId="34" borderId="15" xfId="0" applyNumberFormat="1" applyFont="1" applyFill="1" applyBorder="1" applyAlignment="1" applyProtection="1">
      <alignment/>
      <protection/>
    </xf>
    <xf numFmtId="3" fontId="0" fillId="34" borderId="16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Alignment="1" applyProtection="1">
      <alignment horizontal="center" vertical="center" wrapText="1"/>
      <protection/>
    </xf>
    <xf numFmtId="3" fontId="11" fillId="34" borderId="0" xfId="46" applyNumberFormat="1" applyFont="1" applyFill="1" applyBorder="1" applyAlignment="1" applyProtection="1">
      <alignment/>
      <protection locked="0"/>
    </xf>
    <xf numFmtId="3" fontId="0" fillId="34" borderId="0" xfId="0" applyNumberFormat="1" applyFont="1" applyFill="1" applyAlignment="1" applyProtection="1">
      <alignment horizontal="center" vertical="center" wrapText="1"/>
      <protection locked="0"/>
    </xf>
    <xf numFmtId="3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23" xfId="0" applyNumberFormat="1" applyFont="1" applyFill="1" applyBorder="1" applyAlignment="1" applyProtection="1">
      <alignment horizontal="left" vertical="center" wrapText="1"/>
      <protection locked="0"/>
    </xf>
    <xf numFmtId="3" fontId="0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vertical="top" wrapText="1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3" fontId="6" fillId="35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33" borderId="24" xfId="0" applyNumberFormat="1" applyFont="1" applyFill="1" applyBorder="1" applyAlignment="1" applyProtection="1">
      <alignment horizontal="left" vertical="top" wrapText="1"/>
      <protection locked="0"/>
    </xf>
    <xf numFmtId="3" fontId="0" fillId="33" borderId="24" xfId="0" applyNumberFormat="1" applyFont="1" applyFill="1" applyBorder="1" applyAlignment="1" applyProtection="1">
      <alignment horizontal="center" vertical="top" wrapText="1"/>
      <protection locked="0"/>
    </xf>
    <xf numFmtId="3" fontId="0" fillId="35" borderId="24" xfId="0" applyNumberFormat="1" applyFont="1" applyFill="1" applyBorder="1" applyAlignment="1" applyProtection="1">
      <alignment horizontal="center" vertical="top" wrapText="1"/>
      <protection locked="0"/>
    </xf>
    <xf numFmtId="3" fontId="0" fillId="33" borderId="0" xfId="0" applyNumberFormat="1" applyFont="1" applyFill="1" applyBorder="1" applyAlignment="1" applyProtection="1">
      <alignment horizontal="center" vertical="top" wrapText="1"/>
      <protection locked="0"/>
    </xf>
    <xf numFmtId="3" fontId="0" fillId="33" borderId="21" xfId="0" applyNumberFormat="1" applyFont="1" applyFill="1" applyBorder="1" applyAlignment="1" applyProtection="1">
      <alignment horizontal="left" vertical="top" wrapText="1"/>
      <protection locked="0"/>
    </xf>
    <xf numFmtId="3" fontId="0" fillId="35" borderId="21" xfId="0" applyNumberFormat="1" applyFont="1" applyFill="1" applyBorder="1" applyAlignment="1" applyProtection="1">
      <alignment horizontal="center" vertical="top" wrapText="1"/>
      <protection locked="0"/>
    </xf>
    <xf numFmtId="3" fontId="6" fillId="35" borderId="26" xfId="0" applyNumberFormat="1" applyFont="1" applyFill="1" applyBorder="1" applyAlignment="1" applyProtection="1">
      <alignment/>
      <protection locked="0"/>
    </xf>
    <xf numFmtId="3" fontId="6" fillId="35" borderId="26" xfId="0" applyNumberFormat="1" applyFont="1" applyFill="1" applyBorder="1" applyAlignment="1" applyProtection="1">
      <alignment horizontal="center"/>
      <protection locked="0"/>
    </xf>
    <xf numFmtId="3" fontId="6" fillId="35" borderId="23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3" fontId="0" fillId="34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33" borderId="11" xfId="0" applyNumberFormat="1" applyFont="1" applyFill="1" applyBorder="1" applyAlignment="1" applyProtection="1">
      <alignment/>
      <protection/>
    </xf>
    <xf numFmtId="3" fontId="0" fillId="35" borderId="24" xfId="0" applyNumberFormat="1" applyFont="1" applyFill="1" applyBorder="1" applyAlignment="1" applyProtection="1">
      <alignment horizontal="left" vertical="top" wrapText="1"/>
      <protection/>
    </xf>
    <xf numFmtId="3" fontId="0" fillId="35" borderId="24" xfId="0" applyNumberFormat="1" applyFont="1" applyFill="1" applyBorder="1" applyAlignment="1" applyProtection="1">
      <alignment horizontal="center" vertical="top" wrapText="1"/>
      <protection/>
    </xf>
    <xf numFmtId="3" fontId="0" fillId="33" borderId="0" xfId="0" applyNumberFormat="1" applyFont="1" applyFill="1" applyBorder="1" applyAlignment="1" applyProtection="1">
      <alignment horizontal="center" vertical="top" wrapText="1"/>
      <protection/>
    </xf>
    <xf numFmtId="3" fontId="0" fillId="35" borderId="21" xfId="0" applyNumberFormat="1" applyFont="1" applyFill="1" applyBorder="1" applyAlignment="1" applyProtection="1">
      <alignment horizontal="left" vertical="top" wrapText="1"/>
      <protection/>
    </xf>
    <xf numFmtId="3" fontId="0" fillId="35" borderId="21" xfId="0" applyNumberFormat="1" applyFont="1" applyFill="1" applyBorder="1" applyAlignment="1" applyProtection="1">
      <alignment horizontal="center" vertical="top" wrapText="1"/>
      <protection/>
    </xf>
    <xf numFmtId="3" fontId="6" fillId="35" borderId="26" xfId="0" applyNumberFormat="1" applyFont="1" applyFill="1" applyBorder="1" applyAlignment="1" applyProtection="1">
      <alignment/>
      <protection/>
    </xf>
    <xf numFmtId="3" fontId="6" fillId="35" borderId="23" xfId="0" applyNumberFormat="1" applyFont="1" applyFill="1" applyBorder="1" applyAlignment="1" applyProtection="1">
      <alignment horizontal="center"/>
      <protection/>
    </xf>
    <xf numFmtId="3" fontId="0" fillId="35" borderId="14" xfId="0" applyNumberFormat="1" applyFont="1" applyFill="1" applyBorder="1" applyAlignment="1" applyProtection="1">
      <alignment horizontal="left" vertical="top" wrapText="1"/>
      <protection/>
    </xf>
    <xf numFmtId="3" fontId="0" fillId="35" borderId="14" xfId="0" applyNumberFormat="1" applyFont="1" applyFill="1" applyBorder="1" applyAlignment="1" applyProtection="1">
      <alignment horizontal="center" vertical="top" wrapText="1"/>
      <protection/>
    </xf>
    <xf numFmtId="3" fontId="0" fillId="33" borderId="0" xfId="0" applyNumberFormat="1" applyFont="1" applyFill="1" applyBorder="1" applyAlignment="1" applyProtection="1">
      <alignment vertical="top" wrapText="1"/>
      <protection/>
    </xf>
    <xf numFmtId="3" fontId="0" fillId="33" borderId="0" xfId="0" applyNumberFormat="1" applyFont="1" applyFill="1" applyBorder="1" applyAlignment="1" applyProtection="1">
      <alignment horizontal="right"/>
      <protection/>
    </xf>
    <xf numFmtId="3" fontId="0" fillId="35" borderId="27" xfId="55" applyNumberFormat="1" applyFont="1" applyFill="1" applyBorder="1" applyProtection="1">
      <alignment/>
      <protection/>
    </xf>
    <xf numFmtId="9" fontId="0" fillId="35" borderId="27" xfId="58" applyFont="1" applyFill="1" applyBorder="1" applyAlignment="1" applyProtection="1">
      <alignment horizontal="center"/>
      <protection/>
    </xf>
    <xf numFmtId="3" fontId="0" fillId="35" borderId="27" xfId="0" applyNumberFormat="1" applyFont="1" applyFill="1" applyBorder="1" applyAlignment="1" applyProtection="1">
      <alignment horizontal="center" vertical="top" wrapText="1"/>
      <protection/>
    </xf>
    <xf numFmtId="3" fontId="0" fillId="35" borderId="21" xfId="55" applyNumberFormat="1" applyFont="1" applyFill="1" applyBorder="1" applyProtection="1">
      <alignment/>
      <protection/>
    </xf>
    <xf numFmtId="3" fontId="0" fillId="33" borderId="15" xfId="0" applyNumberFormat="1" applyFont="1" applyFill="1" applyBorder="1" applyAlignment="1" applyProtection="1">
      <alignment/>
      <protection locked="0"/>
    </xf>
    <xf numFmtId="3" fontId="0" fillId="33" borderId="12" xfId="0" applyNumberFormat="1" applyFont="1" applyFill="1" applyBorder="1" applyAlignment="1" applyProtection="1">
      <alignment/>
      <protection locked="0"/>
    </xf>
    <xf numFmtId="3" fontId="0" fillId="33" borderId="16" xfId="0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3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3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3" fontId="15" fillId="34" borderId="0" xfId="46" applyNumberFormat="1" applyFont="1" applyFill="1" applyBorder="1" applyAlignment="1" applyProtection="1">
      <alignment vertical="center" wrapText="1"/>
      <protection locked="0"/>
    </xf>
    <xf numFmtId="9" fontId="16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8" xfId="0" applyNumberFormat="1" applyFont="1" applyFill="1" applyBorder="1" applyAlignment="1" applyProtection="1">
      <alignment wrapText="1"/>
      <protection locked="0"/>
    </xf>
    <xf numFmtId="3" fontId="8" fillId="0" borderId="28" xfId="0" applyNumberFormat="1" applyFont="1" applyFill="1" applyBorder="1" applyAlignment="1" applyProtection="1">
      <alignment horizontal="center" wrapText="1"/>
      <protection locked="0"/>
    </xf>
    <xf numFmtId="3" fontId="8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15" xfId="0" applyFont="1" applyFill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3" fontId="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vertical="center" wrapText="1"/>
      <protection locked="0"/>
    </xf>
    <xf numFmtId="3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3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/>
      <protection locked="0"/>
    </xf>
    <xf numFmtId="3" fontId="0" fillId="0" borderId="28" xfId="0" applyNumberFormat="1" applyFont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vertical="center" wrapText="1"/>
      <protection locked="0"/>
    </xf>
    <xf numFmtId="3" fontId="0" fillId="35" borderId="28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6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173" fontId="0" fillId="36" borderId="30" xfId="58" applyNumberFormat="1" applyFont="1" applyFill="1" applyBorder="1" applyAlignment="1" applyProtection="1">
      <alignment horizontal="center"/>
      <protection locked="0"/>
    </xf>
    <xf numFmtId="3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/>
      <protection locked="0"/>
    </xf>
    <xf numFmtId="3" fontId="7" fillId="35" borderId="0" xfId="0" applyNumberFormat="1" applyFont="1" applyFill="1" applyBorder="1" applyAlignment="1" applyProtection="1">
      <alignment horizontal="center"/>
      <protection/>
    </xf>
    <xf numFmtId="3" fontId="7" fillId="35" borderId="11" xfId="0" applyNumberFormat="1" applyFont="1" applyFill="1" applyBorder="1" applyAlignment="1" applyProtection="1">
      <alignment horizontal="center"/>
      <protection/>
    </xf>
    <xf numFmtId="3" fontId="8" fillId="35" borderId="12" xfId="0" applyNumberFormat="1" applyFont="1" applyFill="1" applyBorder="1" applyAlignment="1" applyProtection="1">
      <alignment horizontal="center"/>
      <protection/>
    </xf>
    <xf numFmtId="3" fontId="0" fillId="35" borderId="28" xfId="0" applyNumberFormat="1" applyFont="1" applyFill="1" applyBorder="1" applyAlignment="1" applyProtection="1">
      <alignment horizontal="center"/>
      <protection/>
    </xf>
    <xf numFmtId="3" fontId="0" fillId="35" borderId="14" xfId="0" applyNumberFormat="1" applyFont="1" applyFill="1" applyBorder="1" applyAlignment="1" applyProtection="1">
      <alignment horizontal="center"/>
      <protection/>
    </xf>
    <xf numFmtId="3" fontId="0" fillId="35" borderId="21" xfId="0" applyNumberFormat="1" applyFont="1" applyFill="1" applyBorder="1" applyAlignment="1" applyProtection="1">
      <alignment horizontal="center"/>
      <protection/>
    </xf>
    <xf numFmtId="9" fontId="0" fillId="35" borderId="29" xfId="58" applyNumberFormat="1" applyFont="1" applyFill="1" applyBorder="1" applyAlignment="1" applyProtection="1">
      <alignment horizontal="center"/>
      <protection/>
    </xf>
    <xf numFmtId="9" fontId="0" fillId="35" borderId="30" xfId="58" applyNumberFormat="1" applyFont="1" applyFill="1" applyBorder="1" applyAlignment="1" applyProtection="1">
      <alignment horizontal="center"/>
      <protection/>
    </xf>
    <xf numFmtId="9" fontId="0" fillId="35" borderId="31" xfId="58" applyNumberFormat="1" applyFont="1" applyFill="1" applyBorder="1" applyAlignment="1" applyProtection="1">
      <alignment horizontal="center"/>
      <protection/>
    </xf>
    <xf numFmtId="3" fontId="0" fillId="35" borderId="14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3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3" fontId="0" fillId="33" borderId="12" xfId="0" applyNumberFormat="1" applyFont="1" applyFill="1" applyBorder="1" applyAlignment="1" applyProtection="1">
      <alignment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3" fontId="0" fillId="33" borderId="0" xfId="0" applyNumberFormat="1" applyFont="1" applyFill="1" applyBorder="1" applyAlignment="1" applyProtection="1">
      <alignment vertical="center" wrapText="1"/>
      <protection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24" xfId="55" applyFont="1" applyFill="1" applyBorder="1" applyAlignment="1" applyProtection="1">
      <alignment vertical="center" wrapText="1"/>
      <protection/>
    </xf>
    <xf numFmtId="0" fontId="0" fillId="33" borderId="14" xfId="55" applyFont="1" applyFill="1" applyBorder="1" applyAlignment="1" applyProtection="1">
      <alignment vertical="center" wrapText="1"/>
      <protection/>
    </xf>
    <xf numFmtId="0" fontId="0" fillId="33" borderId="21" xfId="55" applyFont="1" applyFill="1" applyBorder="1" applyAlignment="1" applyProtection="1">
      <alignment vertical="center" wrapText="1"/>
      <protection/>
    </xf>
    <xf numFmtId="0" fontId="0" fillId="0" borderId="24" xfId="55" applyFont="1" applyFill="1" applyBorder="1" applyAlignment="1" applyProtection="1">
      <alignment vertical="center" wrapText="1"/>
      <protection locked="0"/>
    </xf>
    <xf numFmtId="3" fontId="0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55" applyFont="1" applyFill="1" applyBorder="1" applyAlignment="1" applyProtection="1">
      <alignment vertical="center" wrapText="1"/>
      <protection locked="0"/>
    </xf>
    <xf numFmtId="1" fontId="0" fillId="33" borderId="14" xfId="55" applyNumberFormat="1" applyFont="1" applyFill="1" applyBorder="1" applyAlignment="1" applyProtection="1">
      <alignment horizontal="center" vertical="center" wrapText="1"/>
      <protection locked="0"/>
    </xf>
    <xf numFmtId="3" fontId="0" fillId="33" borderId="14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55" applyFont="1" applyFill="1" applyBorder="1" applyAlignment="1" applyProtection="1">
      <alignment vertical="center" wrapText="1"/>
      <protection locked="0"/>
    </xf>
    <xf numFmtId="3" fontId="0" fillId="33" borderId="27" xfId="55" applyNumberFormat="1" applyFont="1" applyFill="1" applyBorder="1" applyAlignment="1" applyProtection="1">
      <alignment horizontal="center" vertical="center" wrapText="1"/>
      <protection locked="0"/>
    </xf>
    <xf numFmtId="3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3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12" xfId="0" applyNumberFormat="1" applyFont="1" applyFill="1" applyBorder="1" applyAlignment="1" applyProtection="1">
      <alignment vertical="center" wrapText="1"/>
      <protection locked="0"/>
    </xf>
    <xf numFmtId="3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33" borderId="0" xfId="0" applyNumberFormat="1" applyFont="1" applyFill="1" applyAlignment="1" applyProtection="1">
      <alignment vertical="center" wrapText="1"/>
      <protection locked="0"/>
    </xf>
    <xf numFmtId="3" fontId="0" fillId="33" borderId="0" xfId="0" applyNumberFormat="1" applyFont="1" applyFill="1" applyAlignment="1" applyProtection="1">
      <alignment horizontal="right" vertical="center" wrapText="1"/>
      <protection locked="0"/>
    </xf>
    <xf numFmtId="9" fontId="0" fillId="35" borderId="24" xfId="55" applyNumberFormat="1" applyFont="1" applyFill="1" applyBorder="1" applyAlignment="1" applyProtection="1">
      <alignment horizontal="center" vertical="center" wrapText="1"/>
      <protection/>
    </xf>
    <xf numFmtId="3" fontId="0" fillId="35" borderId="24" xfId="55" applyNumberFormat="1" applyFont="1" applyFill="1" applyBorder="1" applyAlignment="1" applyProtection="1">
      <alignment horizontal="center" vertical="center" wrapText="1"/>
      <protection/>
    </xf>
    <xf numFmtId="3" fontId="0" fillId="35" borderId="24" xfId="0" applyNumberFormat="1" applyFont="1" applyFill="1" applyBorder="1" applyAlignment="1" applyProtection="1">
      <alignment horizontal="center" vertical="center" wrapText="1"/>
      <protection/>
    </xf>
    <xf numFmtId="9" fontId="0" fillId="35" borderId="14" xfId="55" applyNumberFormat="1" applyFont="1" applyFill="1" applyBorder="1" applyAlignment="1" applyProtection="1">
      <alignment horizontal="center" vertical="center" wrapText="1"/>
      <protection/>
    </xf>
    <xf numFmtId="3" fontId="0" fillId="35" borderId="14" xfId="55" applyNumberFormat="1" applyFont="1" applyFill="1" applyBorder="1" applyAlignment="1" applyProtection="1">
      <alignment horizontal="center" vertical="center" wrapText="1"/>
      <protection/>
    </xf>
    <xf numFmtId="3" fontId="0" fillId="35" borderId="14" xfId="0" applyNumberFormat="1" applyFont="1" applyFill="1" applyBorder="1" applyAlignment="1" applyProtection="1">
      <alignment horizontal="center" vertical="center" wrapText="1"/>
      <protection/>
    </xf>
    <xf numFmtId="3" fontId="0" fillId="35" borderId="27" xfId="55" applyNumberFormat="1" applyFont="1" applyFill="1" applyBorder="1" applyAlignment="1" applyProtection="1">
      <alignment horizontal="center" vertical="center" wrapText="1"/>
      <protection/>
    </xf>
    <xf numFmtId="3" fontId="0" fillId="35" borderId="21" xfId="0" applyNumberFormat="1" applyFont="1" applyFill="1" applyBorder="1" applyAlignment="1" applyProtection="1">
      <alignment horizontal="center" vertical="center" wrapText="1"/>
      <protection/>
    </xf>
    <xf numFmtId="3" fontId="6" fillId="35" borderId="23" xfId="0" applyNumberFormat="1" applyFont="1" applyFill="1" applyBorder="1" applyAlignment="1" applyProtection="1">
      <alignment horizontal="center" vertical="center" wrapText="1"/>
      <protection/>
    </xf>
    <xf numFmtId="3" fontId="0" fillId="35" borderId="24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 locked="0"/>
    </xf>
    <xf numFmtId="3" fontId="0" fillId="33" borderId="14" xfId="0" applyNumberFormat="1" applyFont="1" applyFill="1" applyBorder="1" applyAlignment="1" applyProtection="1">
      <alignment horizontal="left" vertical="top" wrapText="1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3" fontId="0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Alignment="1" applyProtection="1">
      <alignment horizontal="center" vertical="center" wrapText="1"/>
      <protection locked="0"/>
    </xf>
    <xf numFmtId="3" fontId="0" fillId="33" borderId="0" xfId="0" applyNumberFormat="1" applyFont="1" applyFill="1" applyAlignment="1" applyProtection="1">
      <alignment horizontal="center"/>
      <protection locked="0"/>
    </xf>
    <xf numFmtId="3" fontId="7" fillId="35" borderId="1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vertical="top" wrapText="1"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3" fontId="0" fillId="34" borderId="0" xfId="0" applyNumberFormat="1" applyFont="1" applyFill="1" applyBorder="1" applyAlignment="1" applyProtection="1">
      <alignment horizontal="right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3" fontId="0" fillId="34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3" fontId="0" fillId="0" borderId="14" xfId="0" applyNumberFormat="1" applyFont="1" applyFill="1" applyBorder="1" applyAlignment="1" applyProtection="1">
      <alignment horizontal="center" vertical="top" wrapText="1"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3" fontId="0" fillId="34" borderId="12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3" fontId="0" fillId="34" borderId="0" xfId="0" applyNumberFormat="1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3" fontId="0" fillId="34" borderId="0" xfId="0" applyNumberFormat="1" applyFont="1" applyFill="1" applyBorder="1" applyAlignment="1" applyProtection="1">
      <alignment horizontal="right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3" fontId="0" fillId="34" borderId="12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3" fontId="0" fillId="34" borderId="0" xfId="0" applyNumberFormat="1" applyFont="1" applyFill="1" applyAlignment="1" applyProtection="1">
      <alignment horizontal="right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left" vertical="top" wrapText="1"/>
      <protection locked="0"/>
    </xf>
    <xf numFmtId="3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4" xfId="0" applyNumberFormat="1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>
      <alignment/>
    </xf>
    <xf numFmtId="0" fontId="0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21" xfId="0" applyFont="1" applyFill="1" applyBorder="1" applyAlignment="1">
      <alignment/>
    </xf>
    <xf numFmtId="3" fontId="0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vertical="center" wrapText="1"/>
      <protection/>
    </xf>
    <xf numFmtId="3" fontId="0" fillId="35" borderId="24" xfId="0" applyNumberFormat="1" applyFont="1" applyFill="1" applyBorder="1" applyAlignment="1" applyProtection="1">
      <alignment horizontal="center" vertical="top" wrapText="1"/>
      <protection locked="0"/>
    </xf>
    <xf numFmtId="3" fontId="0" fillId="35" borderId="14" xfId="0" applyNumberFormat="1" applyFont="1" applyFill="1" applyBorder="1" applyAlignment="1" applyProtection="1">
      <alignment horizontal="center" vertical="top" wrapText="1"/>
      <protection locked="0"/>
    </xf>
    <xf numFmtId="3" fontId="0" fillId="35" borderId="21" xfId="0" applyNumberFormat="1" applyFont="1" applyFill="1" applyBorder="1" applyAlignment="1" applyProtection="1">
      <alignment horizontal="center" vertical="top" wrapText="1"/>
      <protection locked="0"/>
    </xf>
    <xf numFmtId="3" fontId="6" fillId="35" borderId="23" xfId="0" applyNumberFormat="1" applyFont="1" applyFill="1" applyBorder="1" applyAlignment="1" applyProtection="1">
      <alignment horizontal="center" vertical="top" wrapText="1"/>
      <protection locked="0"/>
    </xf>
    <xf numFmtId="3" fontId="0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/>
    </xf>
    <xf numFmtId="0" fontId="0" fillId="34" borderId="21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4" fillId="34" borderId="0" xfId="0" applyNumberFormat="1" applyFont="1" applyFill="1" applyBorder="1" applyAlignment="1" applyProtection="1">
      <alignment/>
      <protection locked="0"/>
    </xf>
    <xf numFmtId="3" fontId="6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24" xfId="0" applyFont="1" applyFill="1" applyBorder="1" applyAlignment="1" applyProtection="1">
      <alignment vertical="top" wrapText="1"/>
      <protection locked="0"/>
    </xf>
    <xf numFmtId="3" fontId="0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 applyProtection="1">
      <alignment vertical="top" wrapText="1"/>
      <protection locked="0"/>
    </xf>
    <xf numFmtId="3" fontId="0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0" fillId="35" borderId="14" xfId="0" applyNumberFormat="1" applyFont="1" applyFill="1" applyBorder="1" applyAlignment="1" applyProtection="1">
      <alignment horizontal="center" vertical="top" wrapText="1"/>
      <protection locked="0"/>
    </xf>
    <xf numFmtId="0" fontId="0" fillId="34" borderId="14" xfId="0" applyNumberFormat="1" applyFont="1" applyFill="1" applyBorder="1" applyAlignment="1" applyProtection="1">
      <alignment vertical="top" wrapText="1"/>
      <protection locked="0"/>
    </xf>
    <xf numFmtId="3" fontId="0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0" fillId="34" borderId="21" xfId="0" applyFont="1" applyFill="1" applyBorder="1" applyAlignment="1" applyProtection="1">
      <alignment vertical="top" wrapText="1"/>
      <protection locked="0"/>
    </xf>
    <xf numFmtId="3" fontId="0" fillId="34" borderId="21" xfId="0" applyNumberFormat="1" applyFont="1" applyFill="1" applyBorder="1" applyAlignment="1" applyProtection="1">
      <alignment horizontal="center" vertical="top" wrapText="1"/>
      <protection locked="0"/>
    </xf>
    <xf numFmtId="3" fontId="0" fillId="34" borderId="33" xfId="0" applyNumberFormat="1" applyFont="1" applyFill="1" applyBorder="1" applyAlignment="1" applyProtection="1">
      <alignment horizontal="center" vertical="top" wrapText="1"/>
      <protection locked="0"/>
    </xf>
    <xf numFmtId="3" fontId="6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24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21" xfId="0" applyFont="1" applyFill="1" applyBorder="1" applyAlignment="1" applyProtection="1">
      <alignment horizontal="left" vertical="top" wrapText="1"/>
      <protection locked="0"/>
    </xf>
    <xf numFmtId="0" fontId="6" fillId="34" borderId="0" xfId="0" applyFont="1" applyFill="1" applyBorder="1" applyAlignment="1" applyProtection="1">
      <alignment/>
      <protection locked="0"/>
    </xf>
    <xf numFmtId="3" fontId="0" fillId="34" borderId="0" xfId="0" applyNumberFormat="1" applyFont="1" applyFill="1" applyAlignment="1" applyProtection="1">
      <alignment horizontal="center"/>
      <protection/>
    </xf>
    <xf numFmtId="3" fontId="0" fillId="34" borderId="0" xfId="0" applyNumberFormat="1" applyFont="1" applyFill="1" applyBorder="1" applyAlignment="1" applyProtection="1">
      <alignment horizontal="left"/>
      <protection/>
    </xf>
    <xf numFmtId="3" fontId="0" fillId="34" borderId="11" xfId="0" applyNumberFormat="1" applyFont="1" applyFill="1" applyBorder="1" applyAlignment="1" applyProtection="1">
      <alignment horizontal="left"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3" fontId="0" fillId="34" borderId="11" xfId="0" applyNumberFormat="1" applyFont="1" applyFill="1" applyBorder="1" applyAlignment="1" applyProtection="1">
      <alignment horizontal="right"/>
      <protection/>
    </xf>
    <xf numFmtId="0" fontId="0" fillId="0" borderId="24" xfId="55" applyFont="1" applyFill="1" applyBorder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14" xfId="55" applyFont="1" applyFill="1" applyBorder="1" applyProtection="1">
      <alignment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33" borderId="14" xfId="55" applyFont="1" applyFill="1" applyBorder="1" applyProtection="1">
      <alignment/>
      <protection locked="0"/>
    </xf>
    <xf numFmtId="3" fontId="3" fillId="34" borderId="0" xfId="46" applyNumberFormat="1" applyFont="1" applyFill="1" applyBorder="1" applyAlignment="1" applyProtection="1">
      <alignment horizontal="right"/>
      <protection locked="0"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Alignment="1" applyProtection="1">
      <alignment horizontal="center"/>
      <protection/>
    </xf>
    <xf numFmtId="3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4" xfId="55" applyFont="1" applyFill="1" applyBorder="1" applyProtection="1">
      <alignment/>
      <protection locked="0"/>
    </xf>
    <xf numFmtId="3" fontId="0" fillId="34" borderId="11" xfId="0" applyNumberFormat="1" applyFont="1" applyFill="1" applyBorder="1" applyAlignment="1" applyProtection="1">
      <alignment horizontal="right"/>
      <protection locked="0"/>
    </xf>
    <xf numFmtId="3" fontId="0" fillId="34" borderId="16" xfId="0" applyNumberFormat="1" applyFont="1" applyFill="1" applyBorder="1" applyAlignment="1" applyProtection="1">
      <alignment horizontal="right"/>
      <protection locked="0"/>
    </xf>
    <xf numFmtId="0" fontId="6" fillId="34" borderId="11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3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/>
    </xf>
    <xf numFmtId="0" fontId="0" fillId="0" borderId="21" xfId="55" applyFont="1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5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 locked="0"/>
    </xf>
    <xf numFmtId="3" fontId="0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0" fontId="3" fillId="34" borderId="0" xfId="46" applyFont="1" applyFill="1" applyAlignment="1" applyProtection="1">
      <alignment vertical="center" wrapText="1"/>
      <protection locked="0"/>
    </xf>
    <xf numFmtId="3" fontId="6" fillId="34" borderId="0" xfId="0" applyNumberFormat="1" applyFont="1" applyFill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vertical="center" wrapText="1"/>
      <protection locked="0"/>
    </xf>
    <xf numFmtId="3" fontId="0" fillId="34" borderId="0" xfId="0" applyNumberFormat="1" applyFont="1" applyFill="1" applyAlignment="1" applyProtection="1">
      <alignment horizontal="right" vertical="center" wrapText="1"/>
      <protection locked="0"/>
    </xf>
    <xf numFmtId="0" fontId="0" fillId="34" borderId="15" xfId="0" applyFont="1" applyFill="1" applyBorder="1" applyAlignment="1" applyProtection="1">
      <alignment vertical="center" wrapText="1"/>
      <protection locked="0"/>
    </xf>
    <xf numFmtId="0" fontId="0" fillId="34" borderId="12" xfId="0" applyFont="1" applyFill="1" applyBorder="1" applyAlignment="1" applyProtection="1">
      <alignment vertical="center" wrapText="1"/>
      <protection locked="0"/>
    </xf>
    <xf numFmtId="0" fontId="0" fillId="34" borderId="16" xfId="0" applyFont="1" applyFill="1" applyBorder="1" applyAlignment="1" applyProtection="1">
      <alignment vertical="center" wrapText="1"/>
      <protection locked="0"/>
    </xf>
    <xf numFmtId="3" fontId="0" fillId="35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0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 locked="0"/>
    </xf>
    <xf numFmtId="3" fontId="6" fillId="34" borderId="0" xfId="0" applyNumberFormat="1" applyFont="1" applyFill="1" applyBorder="1" applyAlignment="1" applyProtection="1">
      <alignment/>
      <protection locked="0"/>
    </xf>
    <xf numFmtId="3" fontId="6" fillId="34" borderId="11" xfId="0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3" fontId="6" fillId="34" borderId="0" xfId="0" applyNumberFormat="1" applyFont="1" applyFill="1" applyBorder="1" applyAlignment="1" applyProtection="1">
      <alignment horizontal="left"/>
      <protection locked="0"/>
    </xf>
    <xf numFmtId="3" fontId="6" fillId="34" borderId="11" xfId="0" applyNumberFormat="1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/>
    </xf>
    <xf numFmtId="3" fontId="0" fillId="33" borderId="14" xfId="55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3" fontId="0" fillId="33" borderId="0" xfId="0" applyNumberFormat="1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3" fontId="0" fillId="33" borderId="27" xfId="55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3" fontId="8" fillId="35" borderId="15" xfId="0" applyNumberFormat="1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3" fontId="6" fillId="35" borderId="34" xfId="0" applyNumberFormat="1" applyFont="1" applyFill="1" applyBorder="1" applyAlignment="1" applyProtection="1">
      <alignment horizontal="center"/>
      <protection/>
    </xf>
    <xf numFmtId="3" fontId="6" fillId="35" borderId="35" xfId="0" applyNumberFormat="1" applyFont="1" applyFill="1" applyBorder="1" applyAlignment="1" applyProtection="1">
      <alignment horizontal="center"/>
      <protection/>
    </xf>
    <xf numFmtId="0" fontId="6" fillId="35" borderId="36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37" xfId="0" applyFont="1" applyFill="1" applyBorder="1" applyAlignment="1" applyProtection="1">
      <alignment horizontal="left"/>
      <protection/>
    </xf>
    <xf numFmtId="0" fontId="6" fillId="35" borderId="38" xfId="0" applyFont="1" applyFill="1" applyBorder="1" applyAlignment="1" applyProtection="1">
      <alignment horizontal="left"/>
      <protection/>
    </xf>
    <xf numFmtId="3" fontId="6" fillId="35" borderId="39" xfId="0" applyNumberFormat="1" applyFont="1" applyFill="1" applyBorder="1" applyAlignment="1" applyProtection="1">
      <alignment horizontal="center"/>
      <protection/>
    </xf>
    <xf numFmtId="3" fontId="0" fillId="35" borderId="14" xfId="49" applyNumberFormat="1" applyFont="1" applyFill="1" applyBorder="1" applyAlignment="1" applyProtection="1">
      <alignment horizontal="center"/>
      <protection locked="0"/>
    </xf>
    <xf numFmtId="3" fontId="0" fillId="35" borderId="27" xfId="49" applyNumberFormat="1" applyFont="1" applyFill="1" applyBorder="1" applyAlignment="1" applyProtection="1">
      <alignment horizontal="center"/>
      <protection locked="0"/>
    </xf>
    <xf numFmtId="3" fontId="0" fillId="35" borderId="14" xfId="55" applyNumberFormat="1" applyFont="1" applyFill="1" applyBorder="1" applyAlignment="1" applyProtection="1">
      <alignment horizontal="center"/>
      <protection locked="0"/>
    </xf>
    <xf numFmtId="3" fontId="0" fillId="35" borderId="27" xfId="55" applyNumberFormat="1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3" fontId="0" fillId="33" borderId="10" xfId="55" applyNumberFormat="1" applyFont="1" applyFill="1" applyBorder="1" applyAlignment="1" applyProtection="1">
      <alignment horizontal="center"/>
      <protection/>
    </xf>
    <xf numFmtId="3" fontId="0" fillId="33" borderId="11" xfId="55" applyNumberFormat="1" applyFont="1" applyFill="1" applyBorder="1" applyAlignment="1" applyProtection="1">
      <alignment horizontal="center"/>
      <protection/>
    </xf>
    <xf numFmtId="3" fontId="0" fillId="33" borderId="0" xfId="55" applyNumberFormat="1" applyFont="1" applyFill="1" applyBorder="1" applyAlignment="1" applyProtection="1">
      <alignment horizontal="center"/>
      <protection/>
    </xf>
    <xf numFmtId="3" fontId="0" fillId="33" borderId="14" xfId="55" applyNumberFormat="1" applyFont="1" applyFill="1" applyBorder="1" applyAlignment="1" applyProtection="1">
      <alignment horizontal="left" vertical="center" wrapText="1"/>
      <protection locked="0"/>
    </xf>
    <xf numFmtId="3" fontId="0" fillId="33" borderId="14" xfId="49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/>
      <protection locked="0"/>
    </xf>
    <xf numFmtId="3" fontId="6" fillId="33" borderId="10" xfId="55" applyNumberFormat="1" applyFont="1" applyFill="1" applyBorder="1" applyAlignment="1" applyProtection="1">
      <alignment horizontal="center"/>
      <protection/>
    </xf>
    <xf numFmtId="3" fontId="6" fillId="36" borderId="21" xfId="55" applyNumberFormat="1" applyFont="1" applyFill="1" applyBorder="1" applyAlignment="1" applyProtection="1">
      <alignment horizontal="center" vertical="center" wrapText="1"/>
      <protection/>
    </xf>
    <xf numFmtId="3" fontId="6" fillId="33" borderId="11" xfId="55" applyNumberFormat="1" applyFont="1" applyFill="1" applyBorder="1" applyAlignment="1" applyProtection="1">
      <alignment horizontal="center"/>
      <protection/>
    </xf>
    <xf numFmtId="3" fontId="6" fillId="33" borderId="0" xfId="55" applyNumberFormat="1" applyFont="1" applyFill="1" applyBorder="1" applyAlignment="1" applyProtection="1">
      <alignment horizontal="center"/>
      <protection/>
    </xf>
    <xf numFmtId="3" fontId="0" fillId="35" borderId="14" xfId="55" applyNumberFormat="1" applyFont="1" applyFill="1" applyBorder="1" applyAlignment="1" applyProtection="1">
      <alignment horizontal="center" vertical="center" wrapText="1"/>
      <protection locked="0"/>
    </xf>
    <xf numFmtId="3" fontId="6" fillId="35" borderId="23" xfId="55" applyNumberFormat="1" applyFont="1" applyFill="1" applyBorder="1" applyAlignment="1" applyProtection="1">
      <alignment horizontal="center"/>
      <protection locked="0"/>
    </xf>
    <xf numFmtId="3" fontId="0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33" borderId="24" xfId="55" applyFont="1" applyFill="1" applyBorder="1" applyProtection="1">
      <alignment/>
      <protection locked="0"/>
    </xf>
    <xf numFmtId="0" fontId="0" fillId="33" borderId="21" xfId="55" applyFont="1" applyFill="1" applyBorder="1" applyProtection="1">
      <alignment/>
      <protection locked="0"/>
    </xf>
    <xf numFmtId="3" fontId="0" fillId="33" borderId="24" xfId="55" applyNumberFormat="1" applyFont="1" applyFill="1" applyBorder="1" applyAlignment="1" applyProtection="1">
      <alignment horizontal="left"/>
      <protection locked="0"/>
    </xf>
    <xf numFmtId="3" fontId="0" fillId="33" borderId="14" xfId="55" applyNumberFormat="1" applyFont="1" applyFill="1" applyBorder="1" applyAlignment="1" applyProtection="1">
      <alignment horizontal="left"/>
      <protection locked="0"/>
    </xf>
    <xf numFmtId="3" fontId="0" fillId="33" borderId="21" xfId="55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55" applyNumberFormat="1" applyFont="1" applyBorder="1" applyAlignment="1" applyProtection="1">
      <alignment horizontal="center" vertical="center"/>
      <protection/>
    </xf>
    <xf numFmtId="3" fontId="0" fillId="0" borderId="0" xfId="56" applyNumberFormat="1" applyFont="1" applyBorder="1" applyProtection="1">
      <alignment/>
      <protection/>
    </xf>
    <xf numFmtId="3" fontId="0" fillId="0" borderId="0" xfId="55" applyNumberFormat="1" applyFont="1" applyFill="1" applyBorder="1" applyProtection="1">
      <alignment/>
      <protection/>
    </xf>
    <xf numFmtId="3" fontId="0" fillId="0" borderId="0" xfId="55" applyNumberFormat="1" applyFont="1" applyBorder="1" applyAlignment="1" applyProtection="1">
      <alignment vertical="center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Alignment="1" applyProtection="1">
      <alignment vertical="center"/>
      <protection/>
    </xf>
    <xf numFmtId="3" fontId="6" fillId="0" borderId="0" xfId="56" applyNumberFormat="1" applyFont="1" applyAlignment="1" applyProtection="1">
      <alignment horizontal="center" vertical="center"/>
      <protection/>
    </xf>
    <xf numFmtId="3" fontId="0" fillId="0" borderId="0" xfId="56" applyNumberFormat="1" applyFont="1" applyFill="1" applyBorder="1" applyProtection="1">
      <alignment/>
      <protection/>
    </xf>
    <xf numFmtId="3" fontId="0" fillId="0" borderId="0" xfId="56" applyNumberFormat="1" applyFont="1" applyFill="1" applyProtection="1">
      <alignment/>
      <protection/>
    </xf>
    <xf numFmtId="3" fontId="0" fillId="0" borderId="0" xfId="0" applyNumberFormat="1" applyFont="1" applyAlignment="1" applyProtection="1">
      <alignment vertical="center" wrapText="1"/>
      <protection/>
    </xf>
    <xf numFmtId="3" fontId="0" fillId="0" borderId="0" xfId="56" applyNumberFormat="1" applyFont="1" applyBorder="1" applyAlignment="1" applyProtection="1">
      <alignment vertical="center" wrapText="1"/>
      <protection/>
    </xf>
    <xf numFmtId="3" fontId="0" fillId="0" borderId="0" xfId="56" applyNumberFormat="1" applyFont="1" applyAlignment="1" applyProtection="1">
      <alignment vertical="center" wrapText="1"/>
      <protection/>
    </xf>
    <xf numFmtId="3" fontId="6" fillId="35" borderId="40" xfId="55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1" xfId="55" applyFont="1" applyFill="1" applyBorder="1" applyProtection="1">
      <alignment/>
      <protection locked="0"/>
    </xf>
    <xf numFmtId="3" fontId="8" fillId="35" borderId="10" xfId="0" applyNumberFormat="1" applyFont="1" applyFill="1" applyBorder="1" applyAlignment="1" applyProtection="1">
      <alignment/>
      <protection/>
    </xf>
    <xf numFmtId="1" fontId="0" fillId="33" borderId="0" xfId="58" applyNumberFormat="1" applyFont="1" applyFill="1" applyBorder="1" applyAlignment="1" applyProtection="1">
      <alignment horizontal="center" vertical="center" wrapText="1"/>
      <protection locked="0"/>
    </xf>
    <xf numFmtId="3" fontId="8" fillId="34" borderId="1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3" fontId="6" fillId="0" borderId="10" xfId="55" applyNumberFormat="1" applyFont="1" applyFill="1" applyBorder="1" applyAlignment="1" applyProtection="1">
      <alignment horizontal="center"/>
      <protection/>
    </xf>
    <xf numFmtId="3" fontId="6" fillId="0" borderId="11" xfId="55" applyNumberFormat="1" applyFont="1" applyFill="1" applyBorder="1" applyAlignment="1" applyProtection="1">
      <alignment horizontal="center"/>
      <protection/>
    </xf>
    <xf numFmtId="3" fontId="0" fillId="0" borderId="10" xfId="56" applyNumberFormat="1" applyFont="1" applyBorder="1" applyAlignment="1" applyProtection="1">
      <alignment vertical="center"/>
      <protection/>
    </xf>
    <xf numFmtId="3" fontId="0" fillId="0" borderId="11" xfId="56" applyNumberFormat="1" applyFont="1" applyBorder="1" applyAlignment="1" applyProtection="1">
      <alignment horizontal="center" vertical="center"/>
      <protection/>
    </xf>
    <xf numFmtId="3" fontId="6" fillId="35" borderId="18" xfId="55" applyNumberFormat="1" applyFont="1" applyFill="1" applyBorder="1" applyAlignment="1" applyProtection="1">
      <alignment horizontal="center" vertical="center" wrapText="1"/>
      <protection/>
    </xf>
    <xf numFmtId="3" fontId="0" fillId="0" borderId="41" xfId="56" applyNumberFormat="1" applyFont="1" applyFill="1" applyBorder="1" applyProtection="1">
      <alignment/>
      <protection/>
    </xf>
    <xf numFmtId="3" fontId="0" fillId="33" borderId="42" xfId="56" applyNumberFormat="1" applyFont="1" applyFill="1" applyBorder="1" applyAlignment="1" applyProtection="1">
      <alignment horizontal="center"/>
      <protection/>
    </xf>
    <xf numFmtId="3" fontId="0" fillId="0" borderId="33" xfId="56" applyNumberFormat="1" applyFont="1" applyFill="1" applyBorder="1" applyProtection="1">
      <alignment/>
      <protection/>
    </xf>
    <xf numFmtId="3" fontId="0" fillId="33" borderId="43" xfId="56" applyNumberFormat="1" applyFont="1" applyFill="1" applyBorder="1" applyAlignment="1" applyProtection="1">
      <alignment horizontal="center"/>
      <protection/>
    </xf>
    <xf numFmtId="3" fontId="6" fillId="35" borderId="26" xfId="56" applyNumberFormat="1" applyFont="1" applyFill="1" applyBorder="1" applyAlignment="1" applyProtection="1">
      <alignment horizontal="center"/>
      <protection/>
    </xf>
    <xf numFmtId="3" fontId="6" fillId="35" borderId="44" xfId="56" applyNumberFormat="1" applyFont="1" applyFill="1" applyBorder="1" applyAlignment="1" applyProtection="1">
      <alignment horizontal="center"/>
      <protection/>
    </xf>
    <xf numFmtId="3" fontId="0" fillId="0" borderId="32" xfId="56" applyNumberFormat="1" applyFont="1" applyFill="1" applyBorder="1" applyAlignment="1" applyProtection="1">
      <alignment/>
      <protection/>
    </xf>
    <xf numFmtId="3" fontId="0" fillId="33" borderId="45" xfId="56" applyNumberFormat="1" applyFont="1" applyFill="1" applyBorder="1" applyAlignment="1" applyProtection="1">
      <alignment horizontal="center"/>
      <protection/>
    </xf>
    <xf numFmtId="3" fontId="0" fillId="0" borderId="32" xfId="55" applyNumberFormat="1" applyFont="1" applyFill="1" applyBorder="1" applyAlignment="1" applyProtection="1">
      <alignment horizontal="left"/>
      <protection/>
    </xf>
    <xf numFmtId="3" fontId="0" fillId="0" borderId="46" xfId="55" applyNumberFormat="1" applyFont="1" applyFill="1" applyBorder="1" applyAlignment="1" applyProtection="1">
      <alignment horizontal="left"/>
      <protection/>
    </xf>
    <xf numFmtId="3" fontId="0" fillId="33" borderId="47" xfId="56" applyNumberFormat="1" applyFont="1" applyFill="1" applyBorder="1" applyAlignment="1" applyProtection="1">
      <alignment horizontal="center"/>
      <protection/>
    </xf>
    <xf numFmtId="3" fontId="6" fillId="35" borderId="48" xfId="56" applyNumberFormat="1" applyFont="1" applyFill="1" applyBorder="1" applyProtection="1">
      <alignment/>
      <protection/>
    </xf>
    <xf numFmtId="3" fontId="6" fillId="35" borderId="49" xfId="56" applyNumberFormat="1" applyFont="1" applyFill="1" applyBorder="1" applyAlignment="1" applyProtection="1">
      <alignment horizontal="center" wrapText="1"/>
      <protection/>
    </xf>
    <xf numFmtId="3" fontId="0" fillId="0" borderId="41" xfId="56" applyNumberFormat="1" applyFont="1" applyFill="1" applyBorder="1" applyAlignment="1" applyProtection="1">
      <alignment horizontal="left"/>
      <protection/>
    </xf>
    <xf numFmtId="3" fontId="0" fillId="33" borderId="50" xfId="56" applyNumberFormat="1" applyFont="1" applyFill="1" applyBorder="1" applyAlignment="1" applyProtection="1">
      <alignment horizontal="center"/>
      <protection/>
    </xf>
    <xf numFmtId="3" fontId="0" fillId="33" borderId="45" xfId="56" applyNumberFormat="1" applyFont="1" applyFill="1" applyBorder="1" applyAlignment="1" applyProtection="1">
      <alignment horizontal="center"/>
      <protection locked="0"/>
    </xf>
    <xf numFmtId="3" fontId="0" fillId="0" borderId="51" xfId="56" applyNumberFormat="1" applyFont="1" applyFill="1" applyBorder="1" applyAlignment="1" applyProtection="1">
      <alignment horizontal="left"/>
      <protection/>
    </xf>
    <xf numFmtId="3" fontId="0" fillId="33" borderId="52" xfId="56" applyNumberFormat="1" applyFont="1" applyFill="1" applyBorder="1" applyAlignment="1" applyProtection="1">
      <alignment horizontal="center"/>
      <protection/>
    </xf>
    <xf numFmtId="3" fontId="6" fillId="35" borderId="53" xfId="56" applyNumberFormat="1" applyFont="1" applyFill="1" applyBorder="1" applyProtection="1">
      <alignment/>
      <protection/>
    </xf>
    <xf numFmtId="3" fontId="6" fillId="35" borderId="54" xfId="56" applyNumberFormat="1" applyFont="1" applyFill="1" applyBorder="1" applyAlignment="1" applyProtection="1">
      <alignment horizontal="center" wrapText="1"/>
      <protection/>
    </xf>
    <xf numFmtId="3" fontId="6" fillId="35" borderId="55" xfId="56" applyNumberFormat="1" applyFont="1" applyFill="1" applyBorder="1" applyProtection="1">
      <alignment/>
      <protection/>
    </xf>
    <xf numFmtId="4" fontId="6" fillId="35" borderId="56" xfId="56" applyNumberFormat="1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18" fillId="33" borderId="0" xfId="0" applyFont="1" applyFill="1" applyAlignment="1" applyProtection="1">
      <alignment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3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Alignment="1" applyProtection="1">
      <alignment vertical="center" wrapText="1"/>
      <protection locked="0"/>
    </xf>
    <xf numFmtId="0" fontId="17" fillId="33" borderId="10" xfId="0" applyFont="1" applyFill="1" applyBorder="1" applyAlignment="1" applyProtection="1">
      <alignment vertical="center" wrapText="1"/>
      <protection locked="0"/>
    </xf>
    <xf numFmtId="3" fontId="17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3" fontId="0" fillId="0" borderId="10" xfId="56" applyNumberFormat="1" applyFont="1" applyBorder="1" applyProtection="1">
      <alignment/>
      <protection/>
    </xf>
    <xf numFmtId="3" fontId="0" fillId="0" borderId="11" xfId="56" applyNumberFormat="1" applyFont="1" applyBorder="1" applyAlignment="1" applyProtection="1">
      <alignment horizontal="center"/>
      <protection/>
    </xf>
    <xf numFmtId="3" fontId="0" fillId="0" borderId="57" xfId="56" applyNumberFormat="1" applyFont="1" applyFill="1" applyBorder="1" applyProtection="1">
      <alignment/>
      <protection/>
    </xf>
    <xf numFmtId="3" fontId="0" fillId="0" borderId="58" xfId="56" applyNumberFormat="1" applyFont="1" applyFill="1" applyBorder="1" applyAlignment="1" applyProtection="1">
      <alignment horizontal="center"/>
      <protection/>
    </xf>
    <xf numFmtId="3" fontId="0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28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28" xfId="0" applyNumberFormat="1" applyFont="1" applyFill="1" applyBorder="1" applyAlignment="1" applyProtection="1">
      <alignment horizontal="left" vertical="center" wrapText="1"/>
      <protection locked="0"/>
    </xf>
    <xf numFmtId="3" fontId="7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20" xfId="0" applyNumberFormat="1" applyFont="1" applyFill="1" applyBorder="1" applyAlignment="1" applyProtection="1">
      <alignment vertical="center" wrapText="1"/>
      <protection locked="0"/>
    </xf>
    <xf numFmtId="0" fontId="0" fillId="0" borderId="14" xfId="55" applyFont="1" applyFill="1" applyBorder="1" applyProtection="1">
      <alignment/>
      <protection locked="0"/>
    </xf>
    <xf numFmtId="3" fontId="0" fillId="34" borderId="11" xfId="0" applyNumberFormat="1" applyFont="1" applyFill="1" applyBorder="1" applyAlignment="1" applyProtection="1">
      <alignment/>
      <protection locked="0"/>
    </xf>
    <xf numFmtId="0" fontId="0" fillId="34" borderId="14" xfId="55" applyFont="1" applyFill="1" applyBorder="1" applyProtection="1">
      <alignment/>
      <protection locked="0"/>
    </xf>
    <xf numFmtId="0" fontId="0" fillId="34" borderId="24" xfId="55" applyFont="1" applyFill="1" applyBorder="1" applyProtection="1">
      <alignment/>
      <protection locked="0"/>
    </xf>
    <xf numFmtId="4" fontId="0" fillId="34" borderId="0" xfId="0" applyNumberFormat="1" applyFont="1" applyFill="1" applyBorder="1" applyAlignment="1" applyProtection="1">
      <alignment horizontal="center"/>
      <protection/>
    </xf>
    <xf numFmtId="3" fontId="0" fillId="34" borderId="0" xfId="0" applyNumberFormat="1" applyFont="1" applyFill="1" applyAlignment="1" applyProtection="1">
      <alignment horizontal="center"/>
      <protection/>
    </xf>
    <xf numFmtId="4" fontId="0" fillId="34" borderId="0" xfId="0" applyNumberFormat="1" applyFont="1" applyFill="1" applyAlignment="1" applyProtection="1">
      <alignment horizontal="center"/>
      <protection/>
    </xf>
    <xf numFmtId="4" fontId="8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4" fontId="21" fillId="0" borderId="0" xfId="0" applyNumberFormat="1" applyFont="1" applyAlignment="1">
      <alignment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6" fillId="36" borderId="19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3" fontId="0" fillId="33" borderId="30" xfId="58" applyNumberFormat="1" applyFont="1" applyFill="1" applyBorder="1" applyAlignment="1" applyProtection="1">
      <alignment horizontal="center"/>
      <protection locked="0"/>
    </xf>
    <xf numFmtId="3" fontId="0" fillId="33" borderId="29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173" fontId="0" fillId="33" borderId="30" xfId="58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7" fillId="35" borderId="23" xfId="0" applyNumberFormat="1" applyFont="1" applyFill="1" applyBorder="1" applyAlignment="1" applyProtection="1">
      <alignment horizontal="center"/>
      <protection locked="0"/>
    </xf>
    <xf numFmtId="0" fontId="18" fillId="33" borderId="11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54" applyNumberFormat="1" applyFont="1" applyFill="1" applyBorder="1" applyAlignment="1" applyProtection="1">
      <alignment horizontal="left" vertical="top" wrapText="1"/>
      <protection locked="0"/>
    </xf>
    <xf numFmtId="0" fontId="0" fillId="0" borderId="14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54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4" xfId="55" applyFont="1" applyFill="1" applyBorder="1" applyProtection="1">
      <alignment/>
      <protection locked="0"/>
    </xf>
    <xf numFmtId="0" fontId="0" fillId="0" borderId="14" xfId="55" applyFont="1" applyFill="1" applyBorder="1" applyAlignment="1" applyProtection="1">
      <alignment wrapText="1"/>
      <protection locked="0"/>
    </xf>
    <xf numFmtId="3" fontId="0" fillId="0" borderId="10" xfId="55" applyNumberFormat="1" applyFont="1" applyFill="1" applyBorder="1" applyAlignment="1" applyProtection="1">
      <alignment horizontal="left"/>
      <protection/>
    </xf>
    <xf numFmtId="3" fontId="0" fillId="0" borderId="0" xfId="56" applyNumberFormat="1" applyFont="1" applyAlignment="1" applyProtection="1">
      <alignment horizontal="center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18" xfId="0" applyFont="1" applyFill="1" applyBorder="1" applyAlignment="1" applyProtection="1">
      <alignment horizontal="center"/>
      <protection/>
    </xf>
    <xf numFmtId="0" fontId="6" fillId="37" borderId="13" xfId="0" applyFont="1" applyFill="1" applyBorder="1" applyAlignment="1" applyProtection="1">
      <alignment horizontal="center"/>
      <protection/>
    </xf>
    <xf numFmtId="0" fontId="6" fillId="37" borderId="17" xfId="0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6" fillId="37" borderId="11" xfId="0" applyFont="1" applyFill="1" applyBorder="1" applyAlignment="1" applyProtection="1">
      <alignment horizontal="center"/>
      <protection/>
    </xf>
    <xf numFmtId="0" fontId="6" fillId="37" borderId="12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6" fillId="37" borderId="23" xfId="0" applyFont="1" applyFill="1" applyBorder="1" applyAlignment="1" applyProtection="1">
      <alignment horizontal="left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0" fontId="6" fillId="37" borderId="26" xfId="0" applyFont="1" applyFill="1" applyBorder="1" applyAlignment="1" applyProtection="1">
      <alignment horizontal="left"/>
      <protection locked="0"/>
    </xf>
    <xf numFmtId="0" fontId="6" fillId="37" borderId="59" xfId="0" applyFont="1" applyFill="1" applyBorder="1" applyAlignment="1" applyProtection="1">
      <alignment horizontal="left"/>
      <protection locked="0"/>
    </xf>
    <xf numFmtId="0" fontId="6" fillId="37" borderId="25" xfId="0" applyFont="1" applyFill="1" applyBorder="1" applyAlignment="1" applyProtection="1">
      <alignment horizontal="left"/>
      <protection locked="0"/>
    </xf>
    <xf numFmtId="49" fontId="0" fillId="35" borderId="26" xfId="0" applyNumberFormat="1" applyFont="1" applyFill="1" applyBorder="1" applyAlignment="1" applyProtection="1">
      <alignment horizontal="center"/>
      <protection locked="0"/>
    </xf>
    <xf numFmtId="49" fontId="0" fillId="35" borderId="59" xfId="0" applyNumberFormat="1" applyFont="1" applyFill="1" applyBorder="1" applyAlignment="1" applyProtection="1">
      <alignment horizontal="center"/>
      <protection locked="0"/>
    </xf>
    <xf numFmtId="49" fontId="0" fillId="35" borderId="25" xfId="0" applyNumberFormat="1" applyFont="1" applyFill="1" applyBorder="1" applyAlignment="1" applyProtection="1">
      <alignment horizontal="center"/>
      <protection locked="0"/>
    </xf>
    <xf numFmtId="3" fontId="6" fillId="35" borderId="26" xfId="0" applyNumberFormat="1" applyFont="1" applyFill="1" applyBorder="1" applyAlignment="1" applyProtection="1">
      <alignment horizontal="center" wrapText="1"/>
      <protection/>
    </xf>
    <xf numFmtId="3" fontId="6" fillId="35" borderId="25" xfId="0" applyNumberFormat="1" applyFont="1" applyFill="1" applyBorder="1" applyAlignment="1" applyProtection="1">
      <alignment horizontal="center" wrapText="1"/>
      <protection/>
    </xf>
    <xf numFmtId="3" fontId="6" fillId="36" borderId="23" xfId="0" applyNumberFormat="1" applyFont="1" applyFill="1" applyBorder="1" applyAlignment="1" applyProtection="1">
      <alignment horizontal="center" vertical="center" wrapText="1"/>
      <protection/>
    </xf>
    <xf numFmtId="3" fontId="6" fillId="36" borderId="19" xfId="0" applyNumberFormat="1" applyFont="1" applyFill="1" applyBorder="1" applyAlignment="1" applyProtection="1">
      <alignment horizontal="center" vertical="center" wrapText="1"/>
      <protection/>
    </xf>
    <xf numFmtId="3" fontId="6" fillId="36" borderId="20" xfId="0" applyNumberFormat="1" applyFont="1" applyFill="1" applyBorder="1" applyAlignment="1" applyProtection="1">
      <alignment horizontal="center" vertical="center" wrapText="1"/>
      <protection/>
    </xf>
    <xf numFmtId="3" fontId="6" fillId="35" borderId="26" xfId="0" applyNumberFormat="1" applyFont="1" applyFill="1" applyBorder="1" applyAlignment="1" applyProtection="1">
      <alignment horizontal="center" vertical="center" wrapText="1"/>
      <protection/>
    </xf>
    <xf numFmtId="3" fontId="6" fillId="35" borderId="59" xfId="0" applyNumberFormat="1" applyFont="1" applyFill="1" applyBorder="1" applyAlignment="1" applyProtection="1">
      <alignment horizontal="center" vertical="center" wrapText="1"/>
      <protection/>
    </xf>
    <xf numFmtId="3" fontId="6" fillId="35" borderId="25" xfId="0" applyNumberFormat="1" applyFont="1" applyFill="1" applyBorder="1" applyAlignment="1" applyProtection="1">
      <alignment horizontal="center" vertical="center" wrapText="1"/>
      <protection/>
    </xf>
    <xf numFmtId="3" fontId="6" fillId="0" borderId="26" xfId="0" applyNumberFormat="1" applyFont="1" applyFill="1" applyBorder="1" applyAlignment="1" applyProtection="1">
      <alignment horizontal="left" wrapText="1"/>
      <protection/>
    </xf>
    <xf numFmtId="3" fontId="6" fillId="0" borderId="59" xfId="0" applyNumberFormat="1" applyFont="1" applyFill="1" applyBorder="1" applyAlignment="1" applyProtection="1">
      <alignment horizontal="left" wrapText="1"/>
      <protection/>
    </xf>
    <xf numFmtId="3" fontId="6" fillId="0" borderId="25" xfId="0" applyNumberFormat="1" applyFont="1" applyFill="1" applyBorder="1" applyAlignment="1" applyProtection="1">
      <alignment horizontal="left" wrapText="1"/>
      <protection/>
    </xf>
    <xf numFmtId="3" fontId="6" fillId="36" borderId="41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60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61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23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3" fontId="6" fillId="35" borderId="26" xfId="0" applyNumberFormat="1" applyFont="1" applyFill="1" applyBorder="1" applyAlignment="1" applyProtection="1">
      <alignment horizontal="center"/>
      <protection/>
    </xf>
    <xf numFmtId="3" fontId="6" fillId="35" borderId="25" xfId="0" applyNumberFormat="1" applyFont="1" applyFill="1" applyBorder="1" applyAlignment="1" applyProtection="1">
      <alignment horizontal="center"/>
      <protection/>
    </xf>
    <xf numFmtId="3" fontId="6" fillId="36" borderId="41" xfId="0" applyNumberFormat="1" applyFont="1" applyFill="1" applyBorder="1" applyAlignment="1" applyProtection="1">
      <alignment horizontal="center" vertical="center" wrapText="1"/>
      <protection/>
    </xf>
    <xf numFmtId="3" fontId="6" fillId="36" borderId="61" xfId="0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left" wrapText="1"/>
      <protection/>
    </xf>
    <xf numFmtId="3" fontId="6" fillId="0" borderId="12" xfId="0" applyNumberFormat="1" applyFont="1" applyFill="1" applyBorder="1" applyAlignment="1" applyProtection="1">
      <alignment horizontal="left" wrapText="1"/>
      <protection/>
    </xf>
    <xf numFmtId="3" fontId="6" fillId="0" borderId="16" xfId="0" applyNumberFormat="1" applyFont="1" applyFill="1" applyBorder="1" applyAlignment="1" applyProtection="1">
      <alignment horizontal="left" wrapText="1"/>
      <protection/>
    </xf>
    <xf numFmtId="3" fontId="6" fillId="34" borderId="12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center"/>
      <protection locked="0"/>
    </xf>
    <xf numFmtId="3" fontId="6" fillId="35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59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6" fillId="36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10" xfId="0" applyNumberFormat="1" applyFont="1" applyFill="1" applyBorder="1" applyAlignment="1" applyProtection="1">
      <alignment horizontal="center"/>
      <protection/>
    </xf>
    <xf numFmtId="3" fontId="6" fillId="35" borderId="0" xfId="0" applyNumberFormat="1" applyFont="1" applyFill="1" applyBorder="1" applyAlignment="1" applyProtection="1">
      <alignment horizontal="center"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6" fillId="35" borderId="15" xfId="0" applyNumberFormat="1" applyFont="1" applyFill="1" applyBorder="1" applyAlignment="1" applyProtection="1">
      <alignment horizontal="center"/>
      <protection/>
    </xf>
    <xf numFmtId="3" fontId="6" fillId="35" borderId="12" xfId="0" applyNumberFormat="1" applyFont="1" applyFill="1" applyBorder="1" applyAlignment="1" applyProtection="1">
      <alignment horizontal="center"/>
      <protection/>
    </xf>
    <xf numFmtId="3" fontId="6" fillId="35" borderId="16" xfId="0" applyNumberFormat="1" applyFont="1" applyFill="1" applyBorder="1" applyAlignment="1" applyProtection="1">
      <alignment horizontal="center"/>
      <protection/>
    </xf>
    <xf numFmtId="3" fontId="6" fillId="34" borderId="10" xfId="0" applyNumberFormat="1" applyFont="1" applyFill="1" applyBorder="1" applyAlignment="1" applyProtection="1">
      <alignment horizontal="center"/>
      <protection/>
    </xf>
    <xf numFmtId="3" fontId="0" fillId="34" borderId="0" xfId="0" applyNumberFormat="1" applyFont="1" applyFill="1" applyBorder="1" applyAlignment="1" applyProtection="1">
      <alignment horizontal="center"/>
      <protection/>
    </xf>
    <xf numFmtId="3" fontId="0" fillId="34" borderId="11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left" vertical="center" wrapText="1"/>
      <protection/>
    </xf>
    <xf numFmtId="3" fontId="6" fillId="34" borderId="11" xfId="0" applyNumberFormat="1" applyFont="1" applyFill="1" applyBorder="1" applyAlignment="1" applyProtection="1">
      <alignment horizontal="left" vertical="center" wrapText="1"/>
      <protection/>
    </xf>
    <xf numFmtId="3" fontId="0" fillId="35" borderId="18" xfId="0" applyNumberFormat="1" applyFont="1" applyFill="1" applyBorder="1" applyAlignment="1" applyProtection="1">
      <alignment horizontal="center"/>
      <protection/>
    </xf>
    <xf numFmtId="3" fontId="0" fillId="35" borderId="13" xfId="0" applyNumberFormat="1" applyFont="1" applyFill="1" applyBorder="1" applyAlignment="1" applyProtection="1">
      <alignment horizontal="center"/>
      <protection/>
    </xf>
    <xf numFmtId="3" fontId="0" fillId="35" borderId="17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8" xfId="0" applyNumberFormat="1" applyFont="1" applyFill="1" applyBorder="1" applyAlignment="1" applyProtection="1">
      <alignment horizontal="center" vertical="center" wrapText="1"/>
      <protection/>
    </xf>
    <xf numFmtId="3" fontId="7" fillId="35" borderId="13" xfId="0" applyNumberFormat="1" applyFont="1" applyFill="1" applyBorder="1" applyAlignment="1" applyProtection="1">
      <alignment horizontal="center" vertical="center" wrapText="1"/>
      <protection/>
    </xf>
    <xf numFmtId="3" fontId="7" fillId="35" borderId="17" xfId="0" applyNumberFormat="1" applyFont="1" applyFill="1" applyBorder="1" applyAlignment="1" applyProtection="1">
      <alignment horizontal="center" vertical="center" wrapText="1"/>
      <protection/>
    </xf>
    <xf numFmtId="3" fontId="7" fillId="35" borderId="10" xfId="0" applyNumberFormat="1" applyFont="1" applyFill="1" applyBorder="1" applyAlignment="1" applyProtection="1">
      <alignment horizontal="center" vertical="center" wrapText="1"/>
      <protection/>
    </xf>
    <xf numFmtId="3" fontId="7" fillId="35" borderId="0" xfId="0" applyNumberFormat="1" applyFont="1" applyFill="1" applyBorder="1" applyAlignment="1" applyProtection="1">
      <alignment horizontal="center" vertical="center" wrapText="1"/>
      <protection/>
    </xf>
    <xf numFmtId="3" fontId="7" fillId="35" borderId="11" xfId="0" applyNumberFormat="1" applyFont="1" applyFill="1" applyBorder="1" applyAlignment="1" applyProtection="1">
      <alignment horizontal="center" vertical="center" wrapText="1"/>
      <protection/>
    </xf>
    <xf numFmtId="3" fontId="7" fillId="35" borderId="15" xfId="0" applyNumberFormat="1" applyFont="1" applyFill="1" applyBorder="1" applyAlignment="1" applyProtection="1">
      <alignment horizontal="center" vertical="center" wrapText="1"/>
      <protection/>
    </xf>
    <xf numFmtId="3" fontId="7" fillId="35" borderId="12" xfId="0" applyNumberFormat="1" applyFont="1" applyFill="1" applyBorder="1" applyAlignment="1" applyProtection="1">
      <alignment horizontal="center" vertical="center" wrapText="1"/>
      <protection/>
    </xf>
    <xf numFmtId="3" fontId="7" fillId="35" borderId="16" xfId="0" applyNumberFormat="1" applyFont="1" applyFill="1" applyBorder="1" applyAlignment="1" applyProtection="1">
      <alignment horizontal="center" vertical="center" wrapText="1"/>
      <protection/>
    </xf>
    <xf numFmtId="3" fontId="16" fillId="34" borderId="0" xfId="46" applyNumberFormat="1" applyFont="1" applyFill="1" applyBorder="1" applyAlignment="1" applyProtection="1">
      <alignment horizontal="right" vertical="center" wrapText="1"/>
      <protection locked="0"/>
    </xf>
    <xf numFmtId="3" fontId="7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35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32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30" xfId="0" applyNumberFormat="1" applyFont="1" applyFill="1" applyBorder="1" applyAlignment="1" applyProtection="1">
      <alignment horizontal="center" vertical="center" wrapText="1"/>
      <protection locked="0"/>
    </xf>
    <xf numFmtId="3" fontId="7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3" fontId="6" fillId="34" borderId="0" xfId="0" applyNumberFormat="1" applyFont="1" applyFill="1" applyBorder="1" applyAlignment="1" applyProtection="1">
      <alignment horizontal="center" vertical="center" wrapText="1"/>
      <protection/>
    </xf>
    <xf numFmtId="3" fontId="15" fillId="34" borderId="0" xfId="46" applyNumberFormat="1" applyFont="1" applyFill="1" applyBorder="1" applyAlignment="1" applyProtection="1">
      <alignment horizontal="left" vertical="center" wrapText="1"/>
      <protection locked="0"/>
    </xf>
    <xf numFmtId="3" fontId="3" fillId="34" borderId="0" xfId="46" applyNumberFormat="1" applyFont="1" applyFill="1" applyBorder="1" applyAlignment="1" applyProtection="1">
      <alignment horizontal="left" vertical="center" wrapText="1"/>
      <protection locked="0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0" fontId="6" fillId="36" borderId="62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0" fontId="6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59" xfId="0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 locked="0"/>
    </xf>
    <xf numFmtId="0" fontId="6" fillId="36" borderId="18" xfId="0" applyFont="1" applyFill="1" applyBorder="1" applyAlignment="1" applyProtection="1">
      <alignment horizontal="center" vertical="center" wrapText="1"/>
      <protection locked="0"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0" fontId="6" fillId="35" borderId="23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 applyProtection="1">
      <alignment horizontal="center" vertical="center" wrapText="1"/>
      <protection locked="0"/>
    </xf>
    <xf numFmtId="0" fontId="0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center" vertical="center" wrapText="1"/>
      <protection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3" fontId="8" fillId="35" borderId="18" xfId="0" applyNumberFormat="1" applyFont="1" applyFill="1" applyBorder="1" applyAlignment="1" applyProtection="1">
      <alignment horizontal="center"/>
      <protection/>
    </xf>
    <xf numFmtId="3" fontId="8" fillId="35" borderId="13" xfId="0" applyNumberFormat="1" applyFont="1" applyFill="1" applyBorder="1" applyAlignment="1" applyProtection="1">
      <alignment horizontal="center"/>
      <protection/>
    </xf>
    <xf numFmtId="3" fontId="8" fillId="35" borderId="17" xfId="0" applyNumberFormat="1" applyFont="1" applyFill="1" applyBorder="1" applyAlignment="1" applyProtection="1">
      <alignment horizontal="center"/>
      <protection/>
    </xf>
    <xf numFmtId="3" fontId="8" fillId="35" borderId="15" xfId="0" applyNumberFormat="1" applyFont="1" applyFill="1" applyBorder="1" applyAlignment="1" applyProtection="1">
      <alignment horizontal="center"/>
      <protection/>
    </xf>
    <xf numFmtId="3" fontId="8" fillId="35" borderId="12" xfId="0" applyNumberFormat="1" applyFont="1" applyFill="1" applyBorder="1" applyAlignment="1" applyProtection="1">
      <alignment horizontal="center"/>
      <protection/>
    </xf>
    <xf numFmtId="3" fontId="8" fillId="35" borderId="16" xfId="0" applyNumberFormat="1" applyFont="1" applyFill="1" applyBorder="1" applyAlignment="1" applyProtection="1">
      <alignment horizontal="center"/>
      <protection/>
    </xf>
    <xf numFmtId="3" fontId="7" fillId="35" borderId="0" xfId="0" applyNumberFormat="1" applyFont="1" applyFill="1" applyBorder="1" applyAlignment="1" applyProtection="1">
      <alignment horizontal="center"/>
      <protection/>
    </xf>
    <xf numFmtId="3" fontId="7" fillId="35" borderId="11" xfId="0" applyNumberFormat="1" applyFont="1" applyFill="1" applyBorder="1" applyAlignment="1" applyProtection="1">
      <alignment horizontal="center"/>
      <protection/>
    </xf>
    <xf numFmtId="0" fontId="6" fillId="35" borderId="23" xfId="0" applyFont="1" applyFill="1" applyBorder="1" applyAlignment="1" applyProtection="1">
      <alignment horizontal="center"/>
      <protection/>
    </xf>
    <xf numFmtId="0" fontId="6" fillId="36" borderId="26" xfId="0" applyFont="1" applyFill="1" applyBorder="1" applyAlignment="1" applyProtection="1">
      <alignment horizontal="center" vertical="center" wrapText="1"/>
      <protection/>
    </xf>
    <xf numFmtId="0" fontId="6" fillId="36" borderId="59" xfId="0" applyFont="1" applyFill="1" applyBorder="1" applyAlignment="1" applyProtection="1">
      <alignment horizontal="center" vertical="center" wrapText="1"/>
      <protection/>
    </xf>
    <xf numFmtId="0" fontId="6" fillId="36" borderId="2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36" borderId="19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17" fillId="36" borderId="26" xfId="0" applyFont="1" applyFill="1" applyBorder="1" applyAlignment="1" applyProtection="1">
      <alignment horizontal="center" vertical="center" wrapText="1"/>
      <protection locked="0"/>
    </xf>
    <xf numFmtId="0" fontId="17" fillId="36" borderId="59" xfId="0" applyFont="1" applyFill="1" applyBorder="1" applyAlignment="1" applyProtection="1">
      <alignment horizontal="center" vertical="center" wrapText="1"/>
      <protection locked="0"/>
    </xf>
    <xf numFmtId="0" fontId="17" fillId="36" borderId="25" xfId="0" applyFont="1" applyFill="1" applyBorder="1" applyAlignment="1" applyProtection="1">
      <alignment horizontal="center" vertical="center" wrapText="1"/>
      <protection locked="0"/>
    </xf>
    <xf numFmtId="0" fontId="6" fillId="35" borderId="26" xfId="0" applyFont="1" applyFill="1" applyBorder="1" applyAlignment="1" applyProtection="1">
      <alignment horizontal="center"/>
      <protection locked="0"/>
    </xf>
    <xf numFmtId="0" fontId="6" fillId="35" borderId="59" xfId="0" applyFont="1" applyFill="1" applyBorder="1" applyAlignment="1" applyProtection="1">
      <alignment horizontal="center"/>
      <protection locked="0"/>
    </xf>
    <xf numFmtId="0" fontId="6" fillId="35" borderId="25" xfId="0" applyFont="1" applyFill="1" applyBorder="1" applyAlignment="1" applyProtection="1">
      <alignment horizontal="center"/>
      <protection locked="0"/>
    </xf>
    <xf numFmtId="0" fontId="6" fillId="36" borderId="41" xfId="0" applyFont="1" applyFill="1" applyBorder="1" applyAlignment="1" applyProtection="1">
      <alignment horizontal="center" vertical="center" wrapText="1"/>
      <protection locked="0"/>
    </xf>
    <xf numFmtId="0" fontId="6" fillId="36" borderId="61" xfId="0" applyFont="1" applyFill="1" applyBorder="1" applyAlignment="1" applyProtection="1">
      <alignment horizontal="center" vertical="center" wrapText="1"/>
      <protection locked="0"/>
    </xf>
    <xf numFmtId="0" fontId="6" fillId="36" borderId="26" xfId="0" applyFont="1" applyFill="1" applyBorder="1" applyAlignment="1" applyProtection="1">
      <alignment horizontal="center" vertical="center" wrapText="1"/>
      <protection locked="0"/>
    </xf>
    <xf numFmtId="0" fontId="6" fillId="36" borderId="59" xfId="0" applyFont="1" applyFill="1" applyBorder="1" applyAlignment="1" applyProtection="1">
      <alignment horizontal="center" vertical="center" wrapText="1"/>
      <protection locked="0"/>
    </xf>
    <xf numFmtId="0" fontId="6" fillId="36" borderId="25" xfId="0" applyFont="1" applyFill="1" applyBorder="1" applyAlignment="1" applyProtection="1">
      <alignment horizontal="center" vertical="center" wrapText="1"/>
      <protection locked="0"/>
    </xf>
    <xf numFmtId="0" fontId="17" fillId="35" borderId="26" xfId="0" applyFont="1" applyFill="1" applyBorder="1" applyAlignment="1" applyProtection="1">
      <alignment horizontal="center"/>
      <protection locked="0"/>
    </xf>
    <xf numFmtId="0" fontId="17" fillId="35" borderId="59" xfId="0" applyFont="1" applyFill="1" applyBorder="1" applyAlignment="1" applyProtection="1">
      <alignment horizontal="center"/>
      <protection locked="0"/>
    </xf>
    <xf numFmtId="0" fontId="17" fillId="35" borderId="25" xfId="0" applyFont="1" applyFill="1" applyBorder="1" applyAlignment="1" applyProtection="1">
      <alignment horizontal="center"/>
      <protection locked="0"/>
    </xf>
    <xf numFmtId="0" fontId="6" fillId="36" borderId="41" xfId="0" applyFont="1" applyFill="1" applyBorder="1" applyAlignment="1" applyProtection="1">
      <alignment horizontal="center" vertical="center" wrapText="1"/>
      <protection/>
    </xf>
    <xf numFmtId="0" fontId="6" fillId="36" borderId="61" xfId="0" applyFont="1" applyFill="1" applyBorder="1" applyAlignment="1" applyProtection="1">
      <alignment horizontal="center" vertical="center" wrapText="1"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3" fontId="8" fillId="35" borderId="15" xfId="0" applyNumberFormat="1" applyFont="1" applyFill="1" applyBorder="1" applyAlignment="1" applyProtection="1">
      <alignment horizontal="center" vertical="center" wrapText="1"/>
      <protection/>
    </xf>
    <xf numFmtId="3" fontId="8" fillId="35" borderId="12" xfId="0" applyNumberFormat="1" applyFont="1" applyFill="1" applyBorder="1" applyAlignment="1" applyProtection="1">
      <alignment horizontal="center" vertical="center" wrapText="1"/>
      <protection/>
    </xf>
    <xf numFmtId="3" fontId="8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5" borderId="59" xfId="0" applyFont="1" applyFill="1" applyBorder="1" applyAlignment="1" applyProtection="1">
      <alignment horizontal="center"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6" fillId="35" borderId="26" xfId="0" applyFont="1" applyFill="1" applyBorder="1" applyAlignment="1" applyProtection="1">
      <alignment horizontal="center" vertical="center" wrapText="1"/>
      <protection/>
    </xf>
    <xf numFmtId="0" fontId="6" fillId="35" borderId="59" xfId="0" applyFont="1" applyFill="1" applyBorder="1" applyAlignment="1" applyProtection="1">
      <alignment horizontal="center" vertical="center" wrapText="1"/>
      <protection/>
    </xf>
    <xf numFmtId="0" fontId="6" fillId="35" borderId="25" xfId="0" applyFont="1" applyFill="1" applyBorder="1" applyAlignment="1" applyProtection="1">
      <alignment horizontal="center" vertical="center" wrapText="1"/>
      <protection/>
    </xf>
    <xf numFmtId="3" fontId="6" fillId="36" borderId="24" xfId="0" applyNumberFormat="1" applyFont="1" applyFill="1" applyBorder="1" applyAlignment="1" applyProtection="1">
      <alignment horizontal="center" vertical="center" wrapText="1"/>
      <protection/>
    </xf>
    <xf numFmtId="3" fontId="8" fillId="35" borderId="18" xfId="0" applyNumberFormat="1" applyFont="1" applyFill="1" applyBorder="1" applyAlignment="1" applyProtection="1">
      <alignment horizontal="center" vertical="center" wrapText="1"/>
      <protection/>
    </xf>
    <xf numFmtId="3" fontId="8" fillId="35" borderId="13" xfId="0" applyNumberFormat="1" applyFont="1" applyFill="1" applyBorder="1" applyAlignment="1" applyProtection="1">
      <alignment horizontal="center" vertical="center" wrapText="1"/>
      <protection/>
    </xf>
    <xf numFmtId="3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3" fontId="7" fillId="35" borderId="18" xfId="0" applyNumberFormat="1" applyFont="1" applyFill="1" applyBorder="1" applyAlignment="1" applyProtection="1">
      <alignment horizontal="center"/>
      <protection/>
    </xf>
    <xf numFmtId="3" fontId="7" fillId="35" borderId="13" xfId="0" applyNumberFormat="1" applyFont="1" applyFill="1" applyBorder="1" applyAlignment="1" applyProtection="1">
      <alignment horizontal="center"/>
      <protection/>
    </xf>
    <xf numFmtId="3" fontId="7" fillId="35" borderId="17" xfId="0" applyNumberFormat="1" applyFont="1" applyFill="1" applyBorder="1" applyAlignment="1" applyProtection="1">
      <alignment horizontal="center"/>
      <protection/>
    </xf>
    <xf numFmtId="3" fontId="7" fillId="35" borderId="10" xfId="0" applyNumberFormat="1" applyFont="1" applyFill="1" applyBorder="1" applyAlignment="1" applyProtection="1">
      <alignment horizontal="center"/>
      <protection/>
    </xf>
    <xf numFmtId="3" fontId="7" fillId="35" borderId="15" xfId="0" applyNumberFormat="1" applyFont="1" applyFill="1" applyBorder="1" applyAlignment="1" applyProtection="1">
      <alignment horizontal="center"/>
      <protection/>
    </xf>
    <xf numFmtId="3" fontId="7" fillId="35" borderId="12" xfId="0" applyNumberFormat="1" applyFont="1" applyFill="1" applyBorder="1" applyAlignment="1" applyProtection="1">
      <alignment horizontal="center"/>
      <protection/>
    </xf>
    <xf numFmtId="3" fontId="7" fillId="35" borderId="16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6" borderId="23" xfId="0" applyFont="1" applyFill="1" applyBorder="1" applyAlignment="1" applyProtection="1">
      <alignment horizontal="center" vertical="center" wrapText="1"/>
      <protection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62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6" borderId="31" xfId="0" applyFont="1" applyFill="1" applyBorder="1" applyAlignment="1" applyProtection="1">
      <alignment horizontal="center" vertical="center" wrapText="1"/>
      <protection locked="0"/>
    </xf>
    <xf numFmtId="0" fontId="6" fillId="35" borderId="41" xfId="0" applyFont="1" applyFill="1" applyBorder="1" applyAlignment="1" applyProtection="1">
      <alignment horizontal="center" vertical="center" wrapText="1"/>
      <protection locked="0"/>
    </xf>
    <xf numFmtId="0" fontId="6" fillId="35" borderId="60" xfId="0" applyFont="1" applyFill="1" applyBorder="1" applyAlignment="1" applyProtection="1">
      <alignment horizontal="center" vertical="center" wrapText="1"/>
      <protection locked="0"/>
    </xf>
    <xf numFmtId="0" fontId="6" fillId="35" borderId="61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0" fontId="6" fillId="35" borderId="17" xfId="0" applyFont="1" applyFill="1" applyBorder="1" applyAlignment="1" applyProtection="1">
      <alignment horizontal="center" vertical="center" wrapText="1"/>
      <protection locked="0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63" xfId="0" applyFont="1" applyFill="1" applyBorder="1" applyAlignment="1" applyProtection="1">
      <alignment horizontal="center" vertical="center" wrapText="1"/>
      <protection locked="0"/>
    </xf>
    <xf numFmtId="0" fontId="6" fillId="35" borderId="29" xfId="0" applyFont="1" applyFill="1" applyBorder="1" applyAlignment="1" applyProtection="1">
      <alignment horizontal="center" vertical="center" wrapText="1"/>
      <protection locked="0"/>
    </xf>
    <xf numFmtId="0" fontId="0" fillId="35" borderId="46" xfId="0" applyFont="1" applyFill="1" applyBorder="1" applyAlignment="1" applyProtection="1">
      <alignment horizontal="center" vertical="center" wrapText="1"/>
      <protection locked="0"/>
    </xf>
    <xf numFmtId="0" fontId="0" fillId="35" borderId="63" xfId="0" applyFont="1" applyFill="1" applyBorder="1" applyAlignment="1" applyProtection="1">
      <alignment horizontal="center" vertical="center" wrapText="1"/>
      <protection locked="0"/>
    </xf>
    <xf numFmtId="0" fontId="0" fillId="35" borderId="29" xfId="0" applyFont="1" applyFill="1" applyBorder="1" applyAlignment="1" applyProtection="1">
      <alignment horizontal="center" vertical="center" wrapText="1"/>
      <protection locked="0"/>
    </xf>
    <xf numFmtId="0" fontId="17" fillId="35" borderId="41" xfId="0" applyFont="1" applyFill="1" applyBorder="1" applyAlignment="1" applyProtection="1">
      <alignment horizontal="center" vertical="center" wrapText="1"/>
      <protection locked="0"/>
    </xf>
    <xf numFmtId="0" fontId="17" fillId="35" borderId="60" xfId="0" applyFont="1" applyFill="1" applyBorder="1" applyAlignment="1" applyProtection="1">
      <alignment horizontal="center" vertical="center" wrapText="1"/>
      <protection locked="0"/>
    </xf>
    <xf numFmtId="0" fontId="17" fillId="35" borderId="61" xfId="0" applyFont="1" applyFill="1" applyBorder="1" applyAlignment="1" applyProtection="1">
      <alignment horizontal="center" vertical="center" wrapText="1"/>
      <protection locked="0"/>
    </xf>
    <xf numFmtId="0" fontId="17" fillId="36" borderId="33" xfId="0" applyFont="1" applyFill="1" applyBorder="1" applyAlignment="1" applyProtection="1">
      <alignment horizontal="center" vertical="center" wrapText="1"/>
      <protection locked="0"/>
    </xf>
    <xf numFmtId="0" fontId="17" fillId="36" borderId="62" xfId="0" applyFont="1" applyFill="1" applyBorder="1" applyAlignment="1" applyProtection="1">
      <alignment horizontal="center" vertical="center" wrapText="1"/>
      <protection locked="0"/>
    </xf>
    <xf numFmtId="0" fontId="17" fillId="36" borderId="31" xfId="0" applyFont="1" applyFill="1" applyBorder="1" applyAlignment="1" applyProtection="1">
      <alignment horizontal="center" vertical="center" wrapText="1"/>
      <protection locked="0"/>
    </xf>
    <xf numFmtId="0" fontId="6" fillId="35" borderId="26" xfId="0" applyFont="1" applyFill="1" applyBorder="1" applyAlignment="1" applyProtection="1">
      <alignment horizontal="center" vertical="top" wrapText="1"/>
      <protection locked="0"/>
    </xf>
    <xf numFmtId="0" fontId="6" fillId="35" borderId="59" xfId="0" applyFont="1" applyFill="1" applyBorder="1" applyAlignment="1" applyProtection="1">
      <alignment horizontal="center" vertical="top" wrapText="1"/>
      <protection locked="0"/>
    </xf>
    <xf numFmtId="0" fontId="6" fillId="35" borderId="25" xfId="0" applyFont="1" applyFill="1" applyBorder="1" applyAlignment="1" applyProtection="1">
      <alignment horizontal="center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36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59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26" xfId="0" applyNumberFormat="1" applyFont="1" applyFill="1" applyBorder="1" applyAlignment="1" applyProtection="1">
      <alignment horizontal="center" vertical="center" wrapText="1"/>
      <protection/>
    </xf>
    <xf numFmtId="3" fontId="6" fillId="36" borderId="59" xfId="0" applyNumberFormat="1" applyFont="1" applyFill="1" applyBorder="1" applyAlignment="1" applyProtection="1">
      <alignment horizontal="center" vertical="center" wrapText="1"/>
      <protection/>
    </xf>
    <xf numFmtId="3" fontId="6" fillId="36" borderId="25" xfId="0" applyNumberFormat="1" applyFont="1" applyFill="1" applyBorder="1" applyAlignment="1" applyProtection="1">
      <alignment horizontal="center" vertical="center" wrapText="1"/>
      <protection/>
    </xf>
    <xf numFmtId="3" fontId="7" fillId="34" borderId="10" xfId="0" applyNumberFormat="1" applyFont="1" applyFill="1" applyBorder="1" applyAlignment="1" applyProtection="1">
      <alignment horizontal="center"/>
      <protection/>
    </xf>
    <xf numFmtId="3" fontId="7" fillId="34" borderId="0" xfId="0" applyNumberFormat="1" applyFont="1" applyFill="1" applyBorder="1" applyAlignment="1" applyProtection="1">
      <alignment horizontal="center"/>
      <protection/>
    </xf>
    <xf numFmtId="3" fontId="7" fillId="34" borderId="11" xfId="0" applyNumberFormat="1" applyFont="1" applyFill="1" applyBorder="1" applyAlignment="1" applyProtection="1">
      <alignment horizontal="center"/>
      <protection/>
    </xf>
    <xf numFmtId="3" fontId="8" fillId="34" borderId="18" xfId="0" applyNumberFormat="1" applyFont="1" applyFill="1" applyBorder="1" applyAlignment="1" applyProtection="1">
      <alignment horizontal="center"/>
      <protection/>
    </xf>
    <xf numFmtId="3" fontId="8" fillId="34" borderId="13" xfId="0" applyNumberFormat="1" applyFont="1" applyFill="1" applyBorder="1" applyAlignment="1" applyProtection="1">
      <alignment horizontal="center"/>
      <protection/>
    </xf>
    <xf numFmtId="3" fontId="8" fillId="34" borderId="17" xfId="0" applyNumberFormat="1" applyFont="1" applyFill="1" applyBorder="1" applyAlignment="1" applyProtection="1">
      <alignment horizontal="center"/>
      <protection/>
    </xf>
    <xf numFmtId="3" fontId="8" fillId="34" borderId="15" xfId="0" applyNumberFormat="1" applyFont="1" applyFill="1" applyBorder="1" applyAlignment="1" applyProtection="1">
      <alignment horizontal="center"/>
      <protection/>
    </xf>
    <xf numFmtId="3" fontId="8" fillId="34" borderId="12" xfId="0" applyNumberFormat="1" applyFont="1" applyFill="1" applyBorder="1" applyAlignment="1" applyProtection="1">
      <alignment horizontal="center"/>
      <protection/>
    </xf>
    <xf numFmtId="3" fontId="8" fillId="34" borderId="16" xfId="0" applyNumberFormat="1" applyFont="1" applyFill="1" applyBorder="1" applyAlignment="1" applyProtection="1">
      <alignment horizontal="center"/>
      <protection/>
    </xf>
    <xf numFmtId="3" fontId="6" fillId="36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15" xfId="0" applyNumberFormat="1" applyFont="1" applyFill="1" applyBorder="1" applyAlignment="1" applyProtection="1">
      <alignment horizontal="center"/>
      <protection locked="0"/>
    </xf>
    <xf numFmtId="3" fontId="8" fillId="34" borderId="12" xfId="0" applyNumberFormat="1" applyFont="1" applyFill="1" applyBorder="1" applyAlignment="1" applyProtection="1">
      <alignment horizontal="center"/>
      <protection locked="0"/>
    </xf>
    <xf numFmtId="3" fontId="8" fillId="34" borderId="16" xfId="0" applyNumberFormat="1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0" fillId="34" borderId="0" xfId="0" applyFont="1" applyFill="1" applyBorder="1" applyAlignment="1" applyProtection="1">
      <alignment horizontal="center" vertical="top" wrapText="1"/>
      <protection locked="0"/>
    </xf>
    <xf numFmtId="0" fontId="6" fillId="35" borderId="23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3" fontId="6" fillId="35" borderId="64" xfId="0" applyNumberFormat="1" applyFont="1" applyFill="1" applyBorder="1" applyAlignment="1" applyProtection="1">
      <alignment horizontal="left"/>
      <protection/>
    </xf>
    <xf numFmtId="3" fontId="6" fillId="35" borderId="65" xfId="0" applyNumberFormat="1" applyFont="1" applyFill="1" applyBorder="1" applyAlignment="1" applyProtection="1">
      <alignment horizontal="left"/>
      <protection/>
    </xf>
    <xf numFmtId="3" fontId="6" fillId="35" borderId="36" xfId="0" applyNumberFormat="1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 applyProtection="1">
      <alignment horizontal="left"/>
      <protection/>
    </xf>
    <xf numFmtId="3" fontId="6" fillId="35" borderId="26" xfId="55" applyNumberFormat="1" applyFont="1" applyFill="1" applyBorder="1" applyAlignment="1" applyProtection="1">
      <alignment horizontal="center"/>
      <protection locked="0"/>
    </xf>
    <xf numFmtId="3" fontId="6" fillId="35" borderId="59" xfId="55" applyNumberFormat="1" applyFont="1" applyFill="1" applyBorder="1" applyAlignment="1" applyProtection="1">
      <alignment horizontal="center"/>
      <protection locked="0"/>
    </xf>
    <xf numFmtId="3" fontId="6" fillId="35" borderId="25" xfId="55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shrinkToFit="1"/>
      <protection/>
    </xf>
    <xf numFmtId="3" fontId="8" fillId="35" borderId="10" xfId="0" applyNumberFormat="1" applyFont="1" applyFill="1" applyBorder="1" applyAlignment="1" applyProtection="1">
      <alignment horizontal="center"/>
      <protection/>
    </xf>
    <xf numFmtId="3" fontId="8" fillId="35" borderId="0" xfId="0" applyNumberFormat="1" applyFont="1" applyFill="1" applyBorder="1" applyAlignment="1" applyProtection="1">
      <alignment horizontal="center"/>
      <protection/>
    </xf>
    <xf numFmtId="3" fontId="8" fillId="35" borderId="11" xfId="0" applyNumberFormat="1" applyFont="1" applyFill="1" applyBorder="1" applyAlignment="1" applyProtection="1">
      <alignment horizontal="center"/>
      <protection/>
    </xf>
    <xf numFmtId="3" fontId="6" fillId="35" borderId="18" xfId="0" applyNumberFormat="1" applyFont="1" applyFill="1" applyBorder="1" applyAlignment="1" applyProtection="1">
      <alignment horizontal="left"/>
      <protection/>
    </xf>
    <xf numFmtId="3" fontId="6" fillId="35" borderId="13" xfId="0" applyNumberFormat="1" applyFont="1" applyFill="1" applyBorder="1" applyAlignment="1" applyProtection="1">
      <alignment horizontal="left"/>
      <protection/>
    </xf>
    <xf numFmtId="3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left"/>
      <protection/>
    </xf>
    <xf numFmtId="0" fontId="6" fillId="35" borderId="15" xfId="0" applyFont="1" applyFill="1" applyBorder="1" applyAlignment="1" applyProtection="1">
      <alignment horizontal="left"/>
      <protection/>
    </xf>
    <xf numFmtId="0" fontId="6" fillId="35" borderId="12" xfId="0" applyFont="1" applyFill="1" applyBorder="1" applyAlignment="1" applyProtection="1">
      <alignment horizontal="left"/>
      <protection/>
    </xf>
    <xf numFmtId="3" fontId="6" fillId="36" borderId="24" xfId="55" applyNumberFormat="1" applyFont="1" applyFill="1" applyBorder="1" applyAlignment="1" applyProtection="1">
      <alignment horizontal="center" vertical="center" wrapText="1"/>
      <protection/>
    </xf>
    <xf numFmtId="3" fontId="6" fillId="36" borderId="23" xfId="55" applyNumberFormat="1" applyFont="1" applyFill="1" applyBorder="1" applyAlignment="1" applyProtection="1">
      <alignment horizontal="center" vertical="center"/>
      <protection/>
    </xf>
    <xf numFmtId="3" fontId="6" fillId="36" borderId="18" xfId="55" applyNumberFormat="1" applyFont="1" applyFill="1" applyBorder="1" applyAlignment="1" applyProtection="1">
      <alignment horizontal="center" vertical="center" wrapText="1"/>
      <protection/>
    </xf>
    <xf numFmtId="3" fontId="6" fillId="36" borderId="17" xfId="55" applyNumberFormat="1" applyFont="1" applyFill="1" applyBorder="1" applyAlignment="1" applyProtection="1">
      <alignment horizontal="center" vertical="center" wrapText="1"/>
      <protection/>
    </xf>
    <xf numFmtId="3" fontId="6" fillId="36" borderId="15" xfId="55" applyNumberFormat="1" applyFont="1" applyFill="1" applyBorder="1" applyAlignment="1" applyProtection="1">
      <alignment horizontal="center" vertical="center" wrapText="1"/>
      <protection/>
    </xf>
    <xf numFmtId="3" fontId="6" fillId="36" borderId="16" xfId="55" applyNumberFormat="1" applyFont="1" applyFill="1" applyBorder="1" applyAlignment="1" applyProtection="1">
      <alignment horizontal="center" vertical="center" wrapText="1"/>
      <protection/>
    </xf>
    <xf numFmtId="3" fontId="6" fillId="36" borderId="19" xfId="55" applyNumberFormat="1" applyFont="1" applyFill="1" applyBorder="1" applyAlignment="1" applyProtection="1">
      <alignment horizontal="center" vertical="center" wrapText="1"/>
      <protection/>
    </xf>
    <xf numFmtId="3" fontId="6" fillId="36" borderId="20" xfId="55" applyNumberFormat="1" applyFont="1" applyFill="1" applyBorder="1" applyAlignment="1" applyProtection="1">
      <alignment horizontal="center" vertical="center" wrapText="1"/>
      <protection/>
    </xf>
    <xf numFmtId="3" fontId="0" fillId="33" borderId="24" xfId="0" applyNumberFormat="1" applyFont="1" applyFill="1" applyBorder="1" applyAlignment="1" applyProtection="1">
      <alignment horizontal="center" vertical="top" wrapText="1"/>
      <protection locked="0"/>
    </xf>
    <xf numFmtId="3" fontId="0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0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59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3" fontId="6" fillId="36" borderId="66" xfId="55" applyNumberFormat="1" applyFont="1" applyFill="1" applyBorder="1" applyAlignment="1" applyProtection="1">
      <alignment horizontal="center" vertical="center" wrapText="1"/>
      <protection/>
    </xf>
    <xf numFmtId="3" fontId="6" fillId="36" borderId="67" xfId="55" applyNumberFormat="1" applyFont="1" applyFill="1" applyBorder="1" applyAlignment="1" applyProtection="1">
      <alignment horizontal="center" vertical="center" wrapText="1"/>
      <protection/>
    </xf>
    <xf numFmtId="3" fontId="6" fillId="36" borderId="53" xfId="55" applyNumberFormat="1" applyFont="1" applyFill="1" applyBorder="1" applyAlignment="1" applyProtection="1">
      <alignment horizontal="center" vertical="center"/>
      <protection/>
    </xf>
    <xf numFmtId="3" fontId="6" fillId="36" borderId="68" xfId="55" applyNumberFormat="1" applyFont="1" applyFill="1" applyBorder="1" applyAlignment="1" applyProtection="1">
      <alignment horizontal="center" vertical="center"/>
      <protection/>
    </xf>
    <xf numFmtId="3" fontId="6" fillId="36" borderId="69" xfId="55" applyNumberFormat="1" applyFont="1" applyFill="1" applyBorder="1" applyAlignment="1" applyProtection="1">
      <alignment horizontal="center" vertical="center" wrapText="1"/>
      <protection/>
    </xf>
    <xf numFmtId="3" fontId="6" fillId="36" borderId="70" xfId="55" applyNumberFormat="1" applyFont="1" applyFill="1" applyBorder="1" applyAlignment="1" applyProtection="1">
      <alignment horizontal="center" vertical="center" wrapText="1"/>
      <protection/>
    </xf>
    <xf numFmtId="3" fontId="6" fillId="36" borderId="71" xfId="55" applyNumberFormat="1" applyFont="1" applyFill="1" applyBorder="1" applyAlignment="1" applyProtection="1">
      <alignment horizontal="center" vertical="center" wrapText="1"/>
      <protection/>
    </xf>
    <xf numFmtId="3" fontId="6" fillId="35" borderId="18" xfId="55" applyNumberFormat="1" applyFont="1" applyFill="1" applyBorder="1" applyAlignment="1" applyProtection="1">
      <alignment horizontal="center" vertical="center"/>
      <protection/>
    </xf>
    <xf numFmtId="3" fontId="6" fillId="35" borderId="17" xfId="55" applyNumberFormat="1" applyFont="1" applyFill="1" applyBorder="1" applyAlignment="1" applyProtection="1">
      <alignment horizontal="center" vertical="center"/>
      <protection/>
    </xf>
    <xf numFmtId="3" fontId="6" fillId="35" borderId="10" xfId="55" applyNumberFormat="1" applyFont="1" applyFill="1" applyBorder="1" applyAlignment="1" applyProtection="1">
      <alignment horizontal="center" vertical="center"/>
      <protection/>
    </xf>
    <xf numFmtId="3" fontId="6" fillId="35" borderId="11" xfId="55" applyNumberFormat="1" applyFont="1" applyFill="1" applyBorder="1" applyAlignment="1" applyProtection="1">
      <alignment horizontal="center" vertical="center"/>
      <protection/>
    </xf>
    <xf numFmtId="3" fontId="0" fillId="35" borderId="57" xfId="55" applyNumberFormat="1" applyFont="1" applyFill="1" applyBorder="1" applyAlignment="1" applyProtection="1">
      <alignment horizontal="center" vertical="center"/>
      <protection/>
    </xf>
    <xf numFmtId="3" fontId="0" fillId="35" borderId="58" xfId="55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Hoja2" xfId="55"/>
    <cellStyle name="Normal_Hoja3 (2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5.emf" /><Relationship Id="rId3" Type="http://schemas.openxmlformats.org/officeDocument/2006/relationships/hyperlink" Target="#INGRESOS!A1" /><Relationship Id="rId4" Type="http://schemas.openxmlformats.org/officeDocument/2006/relationships/hyperlink" Target="#INGRESOS!A1" /><Relationship Id="rId5" Type="http://schemas.openxmlformats.org/officeDocument/2006/relationships/image" Target="../media/image16.emf" /><Relationship Id="rId6" Type="http://schemas.openxmlformats.org/officeDocument/2006/relationships/hyperlink" Target="#'FLUJO DE CAJA'!A1" /><Relationship Id="rId7" Type="http://schemas.openxmlformats.org/officeDocument/2006/relationships/hyperlink" Target="#'FLUJO DE CAJA'!A1" /><Relationship Id="rId8" Type="http://schemas.openxmlformats.org/officeDocument/2006/relationships/image" Target="../media/image13.emf" /><Relationship Id="rId9" Type="http://schemas.openxmlformats.org/officeDocument/2006/relationships/hyperlink" Target="#'CONTRATACI&#211;N PERSONAL'!A1" /><Relationship Id="rId10" Type="http://schemas.openxmlformats.org/officeDocument/2006/relationships/hyperlink" Target="#'CONTRATACI&#211;N PERSONAL'!A1" /><Relationship Id="rId11" Type="http://schemas.openxmlformats.org/officeDocument/2006/relationships/image" Target="../media/image2.emf" /><Relationship Id="rId12" Type="http://schemas.openxmlformats.org/officeDocument/2006/relationships/hyperlink" Target="#'COMPRA EQUIPO'!A1" /><Relationship Id="rId13" Type="http://schemas.openxmlformats.org/officeDocument/2006/relationships/hyperlink" Target="#'COMPRA EQUIPO'!A1" /><Relationship Id="rId14" Type="http://schemas.openxmlformats.org/officeDocument/2006/relationships/image" Target="../media/image3.emf" /><Relationship Id="rId15" Type="http://schemas.openxmlformats.org/officeDocument/2006/relationships/hyperlink" Target="#SEGUROS!A1" /><Relationship Id="rId16" Type="http://schemas.openxmlformats.org/officeDocument/2006/relationships/hyperlink" Target="#SEGUROS!A1" /><Relationship Id="rId17" Type="http://schemas.openxmlformats.org/officeDocument/2006/relationships/image" Target="../media/image4.emf" /><Relationship Id="rId18" Type="http://schemas.openxmlformats.org/officeDocument/2006/relationships/hyperlink" Target="#'MATERIALES Y SUMINISTROS'!C2" /><Relationship Id="rId19" Type="http://schemas.openxmlformats.org/officeDocument/2006/relationships/hyperlink" Target="#'MATERIALES Y SUMINISTROS'!C2" /><Relationship Id="rId20" Type="http://schemas.openxmlformats.org/officeDocument/2006/relationships/image" Target="../media/image5.emf" /><Relationship Id="rId21" Type="http://schemas.openxmlformats.org/officeDocument/2006/relationships/hyperlink" Target="#'SERVICIOS MANTENIMIENTO'!C2" /><Relationship Id="rId22" Type="http://schemas.openxmlformats.org/officeDocument/2006/relationships/hyperlink" Target="#'SERVICIOS MANTENIMIENTO'!C2" /><Relationship Id="rId23" Type="http://schemas.openxmlformats.org/officeDocument/2006/relationships/image" Target="../media/image6.emf" /><Relationship Id="rId24" Type="http://schemas.openxmlformats.org/officeDocument/2006/relationships/hyperlink" Target="#'SERVICIOS PUBLICOS'!C2" /><Relationship Id="rId25" Type="http://schemas.openxmlformats.org/officeDocument/2006/relationships/hyperlink" Target="#'SERVICIOS PUBLICOS'!C2" /><Relationship Id="rId26" Type="http://schemas.openxmlformats.org/officeDocument/2006/relationships/image" Target="../media/image7.emf" /><Relationship Id="rId27" Type="http://schemas.openxmlformats.org/officeDocument/2006/relationships/hyperlink" Target="#CAPACITACION!G3" /><Relationship Id="rId28" Type="http://schemas.openxmlformats.org/officeDocument/2006/relationships/hyperlink" Target="#CAPACITACION!G3" /><Relationship Id="rId29" Type="http://schemas.openxmlformats.org/officeDocument/2006/relationships/image" Target="../media/image8.emf" /><Relationship Id="rId30" Type="http://schemas.openxmlformats.org/officeDocument/2006/relationships/hyperlink" Target="#VIATICOS!C3" /><Relationship Id="rId31" Type="http://schemas.openxmlformats.org/officeDocument/2006/relationships/hyperlink" Target="#VIATICOS!C3" /><Relationship Id="rId32" Type="http://schemas.openxmlformats.org/officeDocument/2006/relationships/image" Target="../media/image9.emf" /><Relationship Id="rId33" Type="http://schemas.openxmlformats.org/officeDocument/2006/relationships/hyperlink" Target="#'IMPUESTOS-TASAS-MULTAS'!C3" /><Relationship Id="rId34" Type="http://schemas.openxmlformats.org/officeDocument/2006/relationships/hyperlink" Target="#'IMPUESTOS-TASAS-MULTAS'!C3" /><Relationship Id="rId35" Type="http://schemas.openxmlformats.org/officeDocument/2006/relationships/image" Target="../media/image10.emf" /><Relationship Id="rId36" Type="http://schemas.openxmlformats.org/officeDocument/2006/relationships/hyperlink" Target="#'COMUNICACION Y TRANSPORTE'!C2" /><Relationship Id="rId37" Type="http://schemas.openxmlformats.org/officeDocument/2006/relationships/hyperlink" Target="#'COMUNICACION Y TRANSPORTE'!C2" /><Relationship Id="rId38" Type="http://schemas.openxmlformats.org/officeDocument/2006/relationships/image" Target="../media/image11.emf" /><Relationship Id="rId39" Type="http://schemas.openxmlformats.org/officeDocument/2006/relationships/hyperlink" Target="#'IMPRESOS Y PUBLICACIONES'!C3" /><Relationship Id="rId40" Type="http://schemas.openxmlformats.org/officeDocument/2006/relationships/hyperlink" Target="#'IMPRESOS Y PUBLICACIONES'!C3" /><Relationship Id="rId41" Type="http://schemas.openxmlformats.org/officeDocument/2006/relationships/image" Target="../media/image12.emf" /><Relationship Id="rId42" Type="http://schemas.openxmlformats.org/officeDocument/2006/relationships/hyperlink" Target="#ARRENDAMIENTO!C2" /><Relationship Id="rId43" Type="http://schemas.openxmlformats.org/officeDocument/2006/relationships/hyperlink" Target="#ARRENDAMIENTO!C2" /><Relationship Id="rId44" Type="http://schemas.openxmlformats.org/officeDocument/2006/relationships/image" Target="../media/image14.emf" /><Relationship Id="rId45" Type="http://schemas.openxmlformats.org/officeDocument/2006/relationships/hyperlink" Target="#INVERSI&#211;N!A1" /><Relationship Id="rId46" Type="http://schemas.openxmlformats.org/officeDocument/2006/relationships/hyperlink" Target="#INVERSI&#211;N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ITEMS PRESUPUESTO'!A1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104775</xdr:rowOff>
    </xdr:from>
    <xdr:to>
      <xdr:col>3</xdr:col>
      <xdr:colOff>114300</xdr:colOff>
      <xdr:row>6</xdr:row>
      <xdr:rowOff>19050</xdr:rowOff>
    </xdr:to>
    <xdr:grpSp>
      <xdr:nvGrpSpPr>
        <xdr:cNvPr id="1" name="Group 28"/>
        <xdr:cNvGrpSpPr>
          <a:grpSpLocks/>
        </xdr:cNvGrpSpPr>
      </xdr:nvGrpSpPr>
      <xdr:grpSpPr>
        <a:xfrm>
          <a:off x="257175" y="266700"/>
          <a:ext cx="1562100" cy="72390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504825</xdr:colOff>
      <xdr:row>15</xdr:row>
      <xdr:rowOff>142875</xdr:rowOff>
    </xdr:from>
    <xdr:to>
      <xdr:col>6</xdr:col>
      <xdr:colOff>371475</xdr:colOff>
      <xdr:row>17</xdr:row>
      <xdr:rowOff>85725</xdr:rowOff>
    </xdr:to>
    <xdr:pic>
      <xdr:nvPicPr>
        <xdr:cNvPr id="4" name="TextBox15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71800" y="2571750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19</xdr:row>
      <xdr:rowOff>0</xdr:rowOff>
    </xdr:from>
    <xdr:to>
      <xdr:col>6</xdr:col>
      <xdr:colOff>361950</xdr:colOff>
      <xdr:row>20</xdr:row>
      <xdr:rowOff>104775</xdr:rowOff>
    </xdr:to>
    <xdr:pic>
      <xdr:nvPicPr>
        <xdr:cNvPr id="5" name="TextBox14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3076575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0</xdr:rowOff>
    </xdr:from>
    <xdr:to>
      <xdr:col>3</xdr:col>
      <xdr:colOff>733425</xdr:colOff>
      <xdr:row>14</xdr:row>
      <xdr:rowOff>104775</xdr:rowOff>
    </xdr:to>
    <xdr:pic>
      <xdr:nvPicPr>
        <xdr:cNvPr id="6" name="TextBox1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2105025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15</xdr:row>
      <xdr:rowOff>142875</xdr:rowOff>
    </xdr:from>
    <xdr:to>
      <xdr:col>4</xdr:col>
      <xdr:colOff>19050</xdr:colOff>
      <xdr:row>17</xdr:row>
      <xdr:rowOff>85725</xdr:rowOff>
    </xdr:to>
    <xdr:pic>
      <xdr:nvPicPr>
        <xdr:cNvPr id="7" name="TextBox2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2571750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18</xdr:row>
      <xdr:rowOff>142875</xdr:rowOff>
    </xdr:from>
    <xdr:to>
      <xdr:col>4</xdr:col>
      <xdr:colOff>95250</xdr:colOff>
      <xdr:row>20</xdr:row>
      <xdr:rowOff>85725</xdr:rowOff>
    </xdr:to>
    <xdr:pic>
      <xdr:nvPicPr>
        <xdr:cNvPr id="8" name="TextBox3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0" y="3057525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21</xdr:row>
      <xdr:rowOff>95250</xdr:rowOff>
    </xdr:from>
    <xdr:to>
      <xdr:col>4</xdr:col>
      <xdr:colOff>180975</xdr:colOff>
      <xdr:row>23</xdr:row>
      <xdr:rowOff>38100</xdr:rowOff>
    </xdr:to>
    <xdr:pic>
      <xdr:nvPicPr>
        <xdr:cNvPr id="9" name="TextBox4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66725" y="3495675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24</xdr:row>
      <xdr:rowOff>76200</xdr:rowOff>
    </xdr:from>
    <xdr:to>
      <xdr:col>4</xdr:col>
      <xdr:colOff>266700</xdr:colOff>
      <xdr:row>26</xdr:row>
      <xdr:rowOff>19050</xdr:rowOff>
    </xdr:to>
    <xdr:pic>
      <xdr:nvPicPr>
        <xdr:cNvPr id="10" name="TextBox5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" y="3962400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27</xdr:row>
      <xdr:rowOff>28575</xdr:rowOff>
    </xdr:from>
    <xdr:to>
      <xdr:col>4</xdr:col>
      <xdr:colOff>361950</xdr:colOff>
      <xdr:row>28</xdr:row>
      <xdr:rowOff>133350</xdr:rowOff>
    </xdr:to>
    <xdr:pic>
      <xdr:nvPicPr>
        <xdr:cNvPr id="11" name="TextBox6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7700" y="4400550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27</xdr:row>
      <xdr:rowOff>0</xdr:rowOff>
    </xdr:from>
    <xdr:to>
      <xdr:col>9</xdr:col>
      <xdr:colOff>295275</xdr:colOff>
      <xdr:row>28</xdr:row>
      <xdr:rowOff>104775</xdr:rowOff>
    </xdr:to>
    <xdr:pic>
      <xdr:nvPicPr>
        <xdr:cNvPr id="12" name="TextBox7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391025" y="4371975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24</xdr:row>
      <xdr:rowOff>47625</xdr:rowOff>
    </xdr:from>
    <xdr:to>
      <xdr:col>9</xdr:col>
      <xdr:colOff>381000</xdr:colOff>
      <xdr:row>25</xdr:row>
      <xdr:rowOff>152400</xdr:rowOff>
    </xdr:to>
    <xdr:pic>
      <xdr:nvPicPr>
        <xdr:cNvPr id="13" name="TextBox8">
          <a:hlinkClick r:id="rId31"/>
        </xdr:cNvPr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76750" y="3933825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21</xdr:row>
      <xdr:rowOff>123825</xdr:rowOff>
    </xdr:from>
    <xdr:to>
      <xdr:col>9</xdr:col>
      <xdr:colOff>457200</xdr:colOff>
      <xdr:row>23</xdr:row>
      <xdr:rowOff>66675</xdr:rowOff>
    </xdr:to>
    <xdr:pic>
      <xdr:nvPicPr>
        <xdr:cNvPr id="14" name="TextBox9">
          <a:hlinkClick r:id="rId34"/>
        </xdr:cNvPr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52950" y="3524250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18</xdr:row>
      <xdr:rowOff>152400</xdr:rowOff>
    </xdr:from>
    <xdr:to>
      <xdr:col>9</xdr:col>
      <xdr:colOff>552450</xdr:colOff>
      <xdr:row>20</xdr:row>
      <xdr:rowOff>95250</xdr:rowOff>
    </xdr:to>
    <xdr:pic>
      <xdr:nvPicPr>
        <xdr:cNvPr id="15" name="TextBox10">
          <a:hlinkClick r:id="rId37"/>
        </xdr:cNvPr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648200" y="3067050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15</xdr:row>
      <xdr:rowOff>142875</xdr:rowOff>
    </xdr:from>
    <xdr:to>
      <xdr:col>9</xdr:col>
      <xdr:colOff>647700</xdr:colOff>
      <xdr:row>17</xdr:row>
      <xdr:rowOff>85725</xdr:rowOff>
    </xdr:to>
    <xdr:pic>
      <xdr:nvPicPr>
        <xdr:cNvPr id="16" name="TextBox11">
          <a:hlinkClick r:id="rId40"/>
        </xdr:cNvPr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43450" y="2571750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12</xdr:row>
      <xdr:rowOff>142875</xdr:rowOff>
    </xdr:from>
    <xdr:to>
      <xdr:col>9</xdr:col>
      <xdr:colOff>714375</xdr:colOff>
      <xdr:row>14</xdr:row>
      <xdr:rowOff>85725</xdr:rowOff>
    </xdr:to>
    <xdr:pic>
      <xdr:nvPicPr>
        <xdr:cNvPr id="17" name="TextBox12">
          <a:hlinkClick r:id="rId43"/>
        </xdr:cNvPr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10125" y="2085975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12</xdr:row>
      <xdr:rowOff>152400</xdr:rowOff>
    </xdr:from>
    <xdr:to>
      <xdr:col>6</xdr:col>
      <xdr:colOff>352425</xdr:colOff>
      <xdr:row>14</xdr:row>
      <xdr:rowOff>95250</xdr:rowOff>
    </xdr:to>
    <xdr:pic>
      <xdr:nvPicPr>
        <xdr:cNvPr id="18" name="TextBox13">
          <a:hlinkClick r:id="rId46"/>
        </xdr:cNvPr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952750" y="2095500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95250</xdr:rowOff>
    </xdr:from>
    <xdr:to>
      <xdr:col>2</xdr:col>
      <xdr:colOff>1276350</xdr:colOff>
      <xdr:row>4</xdr:row>
      <xdr:rowOff>19050</xdr:rowOff>
    </xdr:to>
    <xdr:grpSp>
      <xdr:nvGrpSpPr>
        <xdr:cNvPr id="1" name="Group 28"/>
        <xdr:cNvGrpSpPr>
          <a:grpSpLocks/>
        </xdr:cNvGrpSpPr>
      </xdr:nvGrpSpPr>
      <xdr:grpSpPr>
        <a:xfrm>
          <a:off x="314325" y="95250"/>
          <a:ext cx="1447800" cy="57150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142875</xdr:rowOff>
    </xdr:from>
    <xdr:to>
      <xdr:col>2</xdr:col>
      <xdr:colOff>1266825</xdr:colOff>
      <xdr:row>5</xdr:row>
      <xdr:rowOff>9525</xdr:rowOff>
    </xdr:to>
    <xdr:grpSp>
      <xdr:nvGrpSpPr>
        <xdr:cNvPr id="1" name="Group 28"/>
        <xdr:cNvGrpSpPr>
          <a:grpSpLocks/>
        </xdr:cNvGrpSpPr>
      </xdr:nvGrpSpPr>
      <xdr:grpSpPr>
        <a:xfrm>
          <a:off x="409575" y="142875"/>
          <a:ext cx="1343025" cy="67627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133350</xdr:rowOff>
    </xdr:from>
    <xdr:to>
      <xdr:col>2</xdr:col>
      <xdr:colOff>1400175</xdr:colOff>
      <xdr:row>4</xdr:row>
      <xdr:rowOff>76200</xdr:rowOff>
    </xdr:to>
    <xdr:grpSp>
      <xdr:nvGrpSpPr>
        <xdr:cNvPr id="1" name="Group 28"/>
        <xdr:cNvGrpSpPr>
          <a:grpSpLocks/>
        </xdr:cNvGrpSpPr>
      </xdr:nvGrpSpPr>
      <xdr:grpSpPr>
        <a:xfrm>
          <a:off x="428625" y="133350"/>
          <a:ext cx="1447800" cy="59055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66675</xdr:rowOff>
    </xdr:from>
    <xdr:to>
      <xdr:col>2</xdr:col>
      <xdr:colOff>1228725</xdr:colOff>
      <xdr:row>4</xdr:row>
      <xdr:rowOff>152400</xdr:rowOff>
    </xdr:to>
    <xdr:grpSp>
      <xdr:nvGrpSpPr>
        <xdr:cNvPr id="1" name="Group 28"/>
        <xdr:cNvGrpSpPr>
          <a:grpSpLocks/>
        </xdr:cNvGrpSpPr>
      </xdr:nvGrpSpPr>
      <xdr:grpSpPr>
        <a:xfrm>
          <a:off x="428625" y="228600"/>
          <a:ext cx="1447800" cy="57150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38100</xdr:rowOff>
    </xdr:from>
    <xdr:to>
      <xdr:col>2</xdr:col>
      <xdr:colOff>1352550</xdr:colOff>
      <xdr:row>4</xdr:row>
      <xdr:rowOff>133350</xdr:rowOff>
    </xdr:to>
    <xdr:grpSp>
      <xdr:nvGrpSpPr>
        <xdr:cNvPr id="1" name="Group 28"/>
        <xdr:cNvGrpSpPr>
          <a:grpSpLocks/>
        </xdr:cNvGrpSpPr>
      </xdr:nvGrpSpPr>
      <xdr:grpSpPr>
        <a:xfrm>
          <a:off x="371475" y="200025"/>
          <a:ext cx="1438275" cy="58102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152400</xdr:rowOff>
    </xdr:from>
    <xdr:to>
      <xdr:col>3</xdr:col>
      <xdr:colOff>314325</xdr:colOff>
      <xdr:row>5</xdr:row>
      <xdr:rowOff>19050</xdr:rowOff>
    </xdr:to>
    <xdr:grpSp>
      <xdr:nvGrpSpPr>
        <xdr:cNvPr id="1" name="Group 28"/>
        <xdr:cNvGrpSpPr>
          <a:grpSpLocks/>
        </xdr:cNvGrpSpPr>
      </xdr:nvGrpSpPr>
      <xdr:grpSpPr>
        <a:xfrm>
          <a:off x="428625" y="152400"/>
          <a:ext cx="1266825" cy="67627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2</xdr:col>
      <xdr:colOff>314325</xdr:colOff>
      <xdr:row>4</xdr:row>
      <xdr:rowOff>66675</xdr:rowOff>
    </xdr:to>
    <xdr:grpSp>
      <xdr:nvGrpSpPr>
        <xdr:cNvPr id="1" name="Group 28"/>
        <xdr:cNvGrpSpPr>
          <a:grpSpLocks/>
        </xdr:cNvGrpSpPr>
      </xdr:nvGrpSpPr>
      <xdr:grpSpPr>
        <a:xfrm>
          <a:off x="161925" y="133350"/>
          <a:ext cx="1447800" cy="58102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38100</xdr:rowOff>
    </xdr:from>
    <xdr:to>
      <xdr:col>2</xdr:col>
      <xdr:colOff>1333500</xdr:colOff>
      <xdr:row>4</xdr:row>
      <xdr:rowOff>133350</xdr:rowOff>
    </xdr:to>
    <xdr:grpSp>
      <xdr:nvGrpSpPr>
        <xdr:cNvPr id="1" name="Group 28"/>
        <xdr:cNvGrpSpPr>
          <a:grpSpLocks/>
        </xdr:cNvGrpSpPr>
      </xdr:nvGrpSpPr>
      <xdr:grpSpPr>
        <a:xfrm>
          <a:off x="361950" y="200025"/>
          <a:ext cx="1428750" cy="58102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1543050</xdr:colOff>
      <xdr:row>4</xdr:row>
      <xdr:rowOff>9525</xdr:rowOff>
    </xdr:to>
    <xdr:grpSp>
      <xdr:nvGrpSpPr>
        <xdr:cNvPr id="1" name="Group 28"/>
        <xdr:cNvGrpSpPr>
          <a:grpSpLocks/>
        </xdr:cNvGrpSpPr>
      </xdr:nvGrpSpPr>
      <xdr:grpSpPr>
        <a:xfrm>
          <a:off x="95250" y="47625"/>
          <a:ext cx="1447800" cy="60960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142875</xdr:rowOff>
    </xdr:from>
    <xdr:to>
      <xdr:col>3</xdr:col>
      <xdr:colOff>466725</xdr:colOff>
      <xdr:row>4</xdr:row>
      <xdr:rowOff>66675</xdr:rowOff>
    </xdr:to>
    <xdr:grpSp>
      <xdr:nvGrpSpPr>
        <xdr:cNvPr id="1" name="Group 28"/>
        <xdr:cNvGrpSpPr>
          <a:grpSpLocks/>
        </xdr:cNvGrpSpPr>
      </xdr:nvGrpSpPr>
      <xdr:grpSpPr>
        <a:xfrm>
          <a:off x="542925" y="142875"/>
          <a:ext cx="1447800" cy="57150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86</xdr:row>
      <xdr:rowOff>104775</xdr:rowOff>
    </xdr:from>
    <xdr:to>
      <xdr:col>3</xdr:col>
      <xdr:colOff>200025</xdr:colOff>
      <xdr:row>89</xdr:row>
      <xdr:rowOff>104775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90525" y="14630400"/>
          <a:ext cx="981075" cy="485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123825</xdr:rowOff>
    </xdr:from>
    <xdr:to>
      <xdr:col>3</xdr:col>
      <xdr:colOff>495300</xdr:colOff>
      <xdr:row>3</xdr:row>
      <xdr:rowOff>104775</xdr:rowOff>
    </xdr:to>
    <xdr:grpSp>
      <xdr:nvGrpSpPr>
        <xdr:cNvPr id="2" name="Group 28"/>
        <xdr:cNvGrpSpPr>
          <a:grpSpLocks/>
        </xdr:cNvGrpSpPr>
      </xdr:nvGrpSpPr>
      <xdr:grpSpPr>
        <a:xfrm>
          <a:off x="219075" y="123825"/>
          <a:ext cx="1447800" cy="65722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3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29" descr="94162179-BB60-4475-A61E-2DC51621049B@local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161925</xdr:rowOff>
    </xdr:from>
    <xdr:to>
      <xdr:col>2</xdr:col>
      <xdr:colOff>1295400</xdr:colOff>
      <xdr:row>3</xdr:row>
      <xdr:rowOff>104775</xdr:rowOff>
    </xdr:to>
    <xdr:grpSp>
      <xdr:nvGrpSpPr>
        <xdr:cNvPr id="1" name="Group 28"/>
        <xdr:cNvGrpSpPr>
          <a:grpSpLocks/>
        </xdr:cNvGrpSpPr>
      </xdr:nvGrpSpPr>
      <xdr:grpSpPr>
        <a:xfrm>
          <a:off x="295275" y="161925"/>
          <a:ext cx="1438275" cy="61912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2</xdr:col>
      <xdr:colOff>1438275</xdr:colOff>
      <xdr:row>4</xdr:row>
      <xdr:rowOff>76200</xdr:rowOff>
    </xdr:to>
    <xdr:grpSp>
      <xdr:nvGrpSpPr>
        <xdr:cNvPr id="1" name="Group 28"/>
        <xdr:cNvGrpSpPr>
          <a:grpSpLocks/>
        </xdr:cNvGrpSpPr>
      </xdr:nvGrpSpPr>
      <xdr:grpSpPr>
        <a:xfrm>
          <a:off x="352425" y="123825"/>
          <a:ext cx="1447800" cy="60007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104775</xdr:rowOff>
    </xdr:from>
    <xdr:to>
      <xdr:col>2</xdr:col>
      <xdr:colOff>1257300</xdr:colOff>
      <xdr:row>4</xdr:row>
      <xdr:rowOff>304800</xdr:rowOff>
    </xdr:to>
    <xdr:grpSp>
      <xdr:nvGrpSpPr>
        <xdr:cNvPr id="1" name="Group 28"/>
        <xdr:cNvGrpSpPr>
          <a:grpSpLocks/>
        </xdr:cNvGrpSpPr>
      </xdr:nvGrpSpPr>
      <xdr:grpSpPr>
        <a:xfrm>
          <a:off x="238125" y="104775"/>
          <a:ext cx="1447800" cy="538162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3</xdr:col>
      <xdr:colOff>285750</xdr:colOff>
      <xdr:row>4</xdr:row>
      <xdr:rowOff>0</xdr:rowOff>
    </xdr:to>
    <xdr:grpSp>
      <xdr:nvGrpSpPr>
        <xdr:cNvPr id="1" name="Group 28"/>
        <xdr:cNvGrpSpPr>
          <a:grpSpLocks/>
        </xdr:cNvGrpSpPr>
      </xdr:nvGrpSpPr>
      <xdr:grpSpPr>
        <a:xfrm>
          <a:off x="333375" y="76200"/>
          <a:ext cx="1438275" cy="57150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57150</xdr:rowOff>
    </xdr:from>
    <xdr:to>
      <xdr:col>2</xdr:col>
      <xdr:colOff>1362075</xdr:colOff>
      <xdr:row>3</xdr:row>
      <xdr:rowOff>114300</xdr:rowOff>
    </xdr:to>
    <xdr:grpSp>
      <xdr:nvGrpSpPr>
        <xdr:cNvPr id="1" name="Group 28"/>
        <xdr:cNvGrpSpPr>
          <a:grpSpLocks/>
        </xdr:cNvGrpSpPr>
      </xdr:nvGrpSpPr>
      <xdr:grpSpPr>
        <a:xfrm>
          <a:off x="238125" y="57150"/>
          <a:ext cx="1447800" cy="676275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76200</xdr:rowOff>
    </xdr:from>
    <xdr:to>
      <xdr:col>2</xdr:col>
      <xdr:colOff>1400175</xdr:colOff>
      <xdr:row>3</xdr:row>
      <xdr:rowOff>161925</xdr:rowOff>
    </xdr:to>
    <xdr:grpSp>
      <xdr:nvGrpSpPr>
        <xdr:cNvPr id="1" name="Group 28"/>
        <xdr:cNvGrpSpPr>
          <a:grpSpLocks/>
        </xdr:cNvGrpSpPr>
      </xdr:nvGrpSpPr>
      <xdr:grpSpPr>
        <a:xfrm>
          <a:off x="314325" y="76200"/>
          <a:ext cx="1447800" cy="571500"/>
          <a:chOff x="103918350" y="106344150"/>
          <a:chExt cx="15440025" cy="7258050"/>
        </a:xfrm>
        <a:solidFill>
          <a:srgbClr val="FFFFFF"/>
        </a:solidFill>
      </xdr:grpSpPr>
      <xdr:sp>
        <xdr:nvSpPr>
          <xdr:cNvPr id="2" name="Oval 30"/>
          <xdr:cNvSpPr>
            <a:spLocks/>
          </xdr:cNvSpPr>
        </xdr:nvSpPr>
        <xdr:spPr>
          <a:xfrm>
            <a:off x="103991690" y="106358666"/>
            <a:ext cx="7129432" cy="7199986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29" descr="94162179-BB60-4475-A61E-2DC51621049B@local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3918350" y="106344150"/>
            <a:ext cx="15440025" cy="72580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PTO%202008\PPTO%202008\SOLICITUDES\ANGELA\Doc_Monito_Admin_Marzo24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TD1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ADMINISTRATIVOS_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os%20Mayra\N&#242;mina\Vigencia%202003\I%20Sem2003\Docentes%20Transitorios%20I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Docentes%20Transitorios\I%20Semestre\Docentes%20Transitorios%20I-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DC1_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p.edu.co/Documents%20and%20Settings\ANGELA\Configuraci&#243;n%20local\Archivos%20temporales%20de%20Internet\OLK11\Publicacion%20contr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s"/>
      <sheetName val="ADMIN."/>
      <sheetName val="Administrativos"/>
      <sheetName val="Hoja3"/>
      <sheetName val="Doc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TALES"/>
      <sheetName val="Hoja2"/>
      <sheetName val="Módulo1"/>
      <sheetName val="Segundo Semestre Académico 2003"/>
      <sheetName val="CASOS ESPECIALES I-2003"/>
      <sheetName val="Constantes"/>
      <sheetName val="Formulas"/>
      <sheetName val="NO HAN LEGALIZA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Tabla Dinámica 2"/>
      <sheetName val="Módulo1"/>
    </sheetNames>
    <sheetDataSet>
      <sheetData sheetId="1">
        <row r="4">
          <cell r="D4" t="str">
            <v>Tabla de Meses</v>
          </cell>
        </row>
        <row r="5">
          <cell r="D5">
            <v>1</v>
          </cell>
          <cell r="E5" t="str">
            <v>Enero</v>
          </cell>
          <cell r="G5">
            <v>0</v>
          </cell>
          <cell r="H5" t="str">
            <v>CONSEJO SUPERIOR</v>
          </cell>
        </row>
        <row r="6">
          <cell r="D6">
            <v>2</v>
          </cell>
          <cell r="E6" t="str">
            <v>Febrero</v>
          </cell>
          <cell r="G6">
            <v>1</v>
          </cell>
          <cell r="H6" t="str">
            <v>CONSEJO ACADEMICO</v>
          </cell>
        </row>
        <row r="7">
          <cell r="D7">
            <v>3</v>
          </cell>
          <cell r="E7" t="str">
            <v>Marzo</v>
          </cell>
          <cell r="G7">
            <v>1</v>
          </cell>
          <cell r="H7" t="str">
            <v>UNIDADES DE APOYO</v>
          </cell>
        </row>
        <row r="8">
          <cell r="D8">
            <v>4</v>
          </cell>
          <cell r="E8" t="str">
            <v>Abril</v>
          </cell>
          <cell r="G8">
            <v>2</v>
          </cell>
          <cell r="H8" t="str">
            <v>UNIDADES ACADEMICAS</v>
          </cell>
        </row>
        <row r="9">
          <cell r="D9">
            <v>5</v>
          </cell>
          <cell r="E9" t="str">
            <v>Mayo</v>
          </cell>
          <cell r="G9">
            <v>3</v>
          </cell>
          <cell r="H9" t="str">
            <v>CENTROS DE COSTO ESPECIALES</v>
          </cell>
        </row>
        <row r="10">
          <cell r="D10">
            <v>6</v>
          </cell>
          <cell r="E10" t="str">
            <v>Junio</v>
          </cell>
          <cell r="G10">
            <v>11</v>
          </cell>
          <cell r="H10" t="str">
            <v>APOYO DIRECTIVO</v>
          </cell>
        </row>
        <row r="11">
          <cell r="D11">
            <v>7</v>
          </cell>
          <cell r="E11" t="str">
            <v>Julio</v>
          </cell>
          <cell r="G11">
            <v>12</v>
          </cell>
          <cell r="H11" t="str">
            <v>APOYO ACADEMICO</v>
          </cell>
        </row>
        <row r="12">
          <cell r="D12">
            <v>8</v>
          </cell>
          <cell r="E12" t="str">
            <v>Agosto</v>
          </cell>
          <cell r="G12">
            <v>13</v>
          </cell>
          <cell r="H12" t="str">
            <v>APOYO ADMINISTRATIVO Y FINANCIERO</v>
          </cell>
        </row>
        <row r="13">
          <cell r="D13">
            <v>9</v>
          </cell>
          <cell r="E13" t="str">
            <v>Septiembre</v>
          </cell>
          <cell r="G13">
            <v>21</v>
          </cell>
          <cell r="H13" t="str">
            <v>FACULTAD BELLAS ARTES Y HUMANIDADES</v>
          </cell>
        </row>
        <row r="14">
          <cell r="D14">
            <v>10</v>
          </cell>
          <cell r="E14" t="str">
            <v>Octubre</v>
          </cell>
          <cell r="G14">
            <v>22</v>
          </cell>
          <cell r="H14" t="str">
            <v>FACULTAD DE CIENCIAS BASICAS</v>
          </cell>
        </row>
        <row r="15">
          <cell r="D15">
            <v>11</v>
          </cell>
          <cell r="E15" t="str">
            <v>Noviembre</v>
          </cell>
          <cell r="G15">
            <v>23</v>
          </cell>
          <cell r="H15" t="str">
            <v>FACULTAD CIENCIAS DE LA EDUCACION</v>
          </cell>
        </row>
        <row r="16">
          <cell r="D16">
            <v>12</v>
          </cell>
          <cell r="E16" t="str">
            <v>Diciembre</v>
          </cell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DE SISTEMA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PSICOPEDAGOGICAS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EDNOEDUCACION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1113</v>
          </cell>
          <cell r="H85" t="str">
            <v>ASESORÍA DEL RECTOR DESARROLLO REGIONAL</v>
          </cell>
        </row>
        <row r="86">
          <cell r="G86">
            <v>1114</v>
          </cell>
          <cell r="H86" t="str">
            <v>RELACIONES INTERNACIONALES</v>
          </cell>
        </row>
        <row r="87">
          <cell r="G87">
            <v>1121</v>
          </cell>
          <cell r="H87" t="str">
            <v>OFICINA DEL SECRETARIO GENERAL</v>
          </cell>
        </row>
        <row r="88">
          <cell r="G88">
            <v>1122</v>
          </cell>
          <cell r="H88" t="str">
            <v>AREA DE GESTIÓN DE DOCUMENTOS</v>
          </cell>
        </row>
        <row r="89">
          <cell r="G89">
            <v>1321</v>
          </cell>
          <cell r="H89" t="str">
            <v>OFICINA DEL JEFE DIVISION DE PERSON</v>
          </cell>
        </row>
        <row r="90">
          <cell r="G90">
            <v>1322</v>
          </cell>
          <cell r="H90" t="str">
            <v>PROGRAMA DE SALUD OCUPACIONAL</v>
          </cell>
        </row>
        <row r="91">
          <cell r="G91">
            <v>1331</v>
          </cell>
          <cell r="H91" t="str">
            <v>JEFATURA DIVISION DE SERVICIOS</v>
          </cell>
        </row>
        <row r="92">
          <cell r="G92">
            <v>1332</v>
          </cell>
          <cell r="H92" t="str">
            <v>SECCION DE PUBLICACIONES</v>
          </cell>
        </row>
        <row r="93">
          <cell r="G93">
            <v>1333</v>
          </cell>
          <cell r="H93" t="str">
            <v>ALMACEN</v>
          </cell>
        </row>
        <row r="94">
          <cell r="G94">
            <v>1334</v>
          </cell>
          <cell r="H94" t="str">
            <v>SECCION DE MANTENIMIENTO</v>
          </cell>
        </row>
        <row r="95">
          <cell r="G95">
            <v>1335</v>
          </cell>
          <cell r="H95" t="str">
            <v>INVENTARIOS</v>
          </cell>
        </row>
        <row r="96">
          <cell r="G96">
            <v>1337</v>
          </cell>
          <cell r="H96" t="str">
            <v>SALA DE MACINTOSH</v>
          </cell>
        </row>
        <row r="97">
          <cell r="G97">
            <v>1341</v>
          </cell>
          <cell r="H97" t="str">
            <v>JEFATURA DIVISION FINANCIERA</v>
          </cell>
        </row>
        <row r="98">
          <cell r="G98">
            <v>1342</v>
          </cell>
          <cell r="H98" t="str">
            <v>SECCION TESORERIA</v>
          </cell>
        </row>
        <row r="99">
          <cell r="G99">
            <v>1343</v>
          </cell>
          <cell r="H99" t="str">
            <v>SECCION CONTABILIDAD Y PRESUPUESTO</v>
          </cell>
        </row>
        <row r="100">
          <cell r="G100">
            <v>1344</v>
          </cell>
          <cell r="H100" t="str">
            <v>SECCION DE BIENES Y SUMINISTROS</v>
          </cell>
        </row>
        <row r="101">
          <cell r="G101">
            <v>1361</v>
          </cell>
          <cell r="H101" t="str">
            <v>BIENESTAR-OFICINA DEL JEFE</v>
          </cell>
        </row>
        <row r="102">
          <cell r="G102">
            <v>1362</v>
          </cell>
          <cell r="H102" t="str">
            <v>AREA DE SALUD</v>
          </cell>
        </row>
        <row r="103">
          <cell r="G103">
            <v>1363</v>
          </cell>
          <cell r="H103" t="str">
            <v>BIENESTAR-AREA CULTURAL RECREATIVA</v>
          </cell>
        </row>
        <row r="104">
          <cell r="G104">
            <v>1364</v>
          </cell>
          <cell r="H104" t="str">
            <v>BIENESTAR-AREA DEPORTIVA</v>
          </cell>
        </row>
        <row r="105">
          <cell r="G105">
            <v>1365</v>
          </cell>
          <cell r="H105" t="str">
            <v>AREA DE SERVICIOS ADMINISTRATIVOS</v>
          </cell>
        </row>
        <row r="106">
          <cell r="G106">
            <v>1369</v>
          </cell>
          <cell r="H106" t="str">
            <v>SUB-ALMACEN SERVICIOS ESTUDIANTILES</v>
          </cell>
        </row>
        <row r="107">
          <cell r="G107">
            <v>2121</v>
          </cell>
          <cell r="H107" t="str">
            <v>DIRECCION ESCUELA ARTES PLASTICAS</v>
          </cell>
        </row>
        <row r="108">
          <cell r="G108">
            <v>2122</v>
          </cell>
          <cell r="H108" t="str">
            <v>ARTES PLASTICAS</v>
          </cell>
        </row>
        <row r="109">
          <cell r="G109">
            <v>2123</v>
          </cell>
          <cell r="H109" t="str">
            <v>CURSOS EXTENSION ARTES PLASTICAS</v>
          </cell>
        </row>
        <row r="110">
          <cell r="G110">
            <v>2131</v>
          </cell>
          <cell r="H110" t="str">
            <v>DIRECCION ESCUELA LICENCIAT. MUSICA</v>
          </cell>
        </row>
        <row r="111">
          <cell r="G111">
            <v>2132</v>
          </cell>
          <cell r="H111" t="str">
            <v>MUSICA</v>
          </cell>
        </row>
        <row r="112">
          <cell r="G112">
            <v>2133</v>
          </cell>
          <cell r="H112" t="str">
            <v>CURSOS EXTENSION EN MUSICA</v>
          </cell>
        </row>
        <row r="113">
          <cell r="G113">
            <v>2141</v>
          </cell>
          <cell r="H113" t="str">
            <v>DEPARTAMENTO DE HUMANIDADES</v>
          </cell>
        </row>
        <row r="114">
          <cell r="G114">
            <v>2142</v>
          </cell>
          <cell r="H114" t="str">
            <v>PROGRAMA FILOSOFIA</v>
          </cell>
        </row>
        <row r="115">
          <cell r="G115">
            <v>2261</v>
          </cell>
          <cell r="H115" t="str">
            <v>INSTRUMENTACION FISICA</v>
          </cell>
        </row>
        <row r="116">
          <cell r="G116">
            <v>2331</v>
          </cell>
          <cell r="H116" t="str">
            <v>PROGRAMA ESPAÑOL Y COMUNIC. AUDIOV.</v>
          </cell>
        </row>
        <row r="117">
          <cell r="G117">
            <v>2332</v>
          </cell>
          <cell r="H117" t="str">
            <v>DPTO.DE SUB-ALMACEN AUDIOVISUALES</v>
          </cell>
        </row>
        <row r="118">
          <cell r="G118">
            <v>2351</v>
          </cell>
          <cell r="H118" t="str">
            <v>POSTG. COMUNICACION EDUCATIVA</v>
          </cell>
        </row>
        <row r="119">
          <cell r="G119">
            <v>2352</v>
          </cell>
          <cell r="H119" t="str">
            <v>POSGRADO HISTORIA DE COLOMBIA</v>
          </cell>
        </row>
        <row r="120">
          <cell r="G120">
            <v>2353</v>
          </cell>
          <cell r="H120" t="str">
            <v>ESP.EN DIDACTICA DE LA LITERATURA</v>
          </cell>
        </row>
        <row r="121">
          <cell r="G121">
            <v>2421</v>
          </cell>
          <cell r="H121" t="str">
            <v>DIRECCION INGENIERIA INDUSTRIAL</v>
          </cell>
        </row>
        <row r="122">
          <cell r="G122">
            <v>2422</v>
          </cell>
          <cell r="H122" t="str">
            <v>INGENIERIA INDUSTRIAL</v>
          </cell>
        </row>
        <row r="123">
          <cell r="G123">
            <v>2423</v>
          </cell>
          <cell r="H123" t="str">
            <v>POSTGRADO INGENIERIA INDUSTRIAL</v>
          </cell>
        </row>
        <row r="124">
          <cell r="G124">
            <v>2431</v>
          </cell>
          <cell r="H124" t="str">
            <v>DIRECCION INGENIERIA ELECTRICA</v>
          </cell>
        </row>
        <row r="125">
          <cell r="G125">
            <v>2432</v>
          </cell>
          <cell r="H125" t="str">
            <v>INGENIERIA ELECTRICA</v>
          </cell>
        </row>
        <row r="126">
          <cell r="G126">
            <v>2433</v>
          </cell>
          <cell r="H126" t="str">
            <v>POSTGRADO INGENIERIA ELECTRICA</v>
          </cell>
        </row>
        <row r="127">
          <cell r="G127">
            <v>2439</v>
          </cell>
          <cell r="H127" t="str">
            <v>SUB-ALMACEN INGENIERIA ELECTRICA</v>
          </cell>
        </row>
        <row r="128">
          <cell r="G128">
            <v>2441</v>
          </cell>
          <cell r="H128" t="str">
            <v>DIRECCION INGENIERIA MECANICA</v>
          </cell>
        </row>
        <row r="129">
          <cell r="G129">
            <v>2442</v>
          </cell>
          <cell r="H129" t="str">
            <v>INGENIERIA MECANICA</v>
          </cell>
        </row>
        <row r="130">
          <cell r="G130">
            <v>2443</v>
          </cell>
          <cell r="H130" t="str">
            <v>POSTGRADO INGENIERIA MECANICA</v>
          </cell>
        </row>
        <row r="131">
          <cell r="G131">
            <v>2449</v>
          </cell>
          <cell r="H131" t="str">
            <v>SUB-ALMACEN INGENIERIA MECANICA</v>
          </cell>
        </row>
        <row r="132">
          <cell r="G132">
            <v>2521</v>
          </cell>
          <cell r="H132" t="str">
            <v>DIRECCION MEDICINA</v>
          </cell>
        </row>
        <row r="133">
          <cell r="G133">
            <v>2522</v>
          </cell>
          <cell r="H133" t="str">
            <v>DPTO.CIENCIAS BASICAS DE MEDICINA</v>
          </cell>
        </row>
        <row r="134">
          <cell r="G134">
            <v>2523</v>
          </cell>
          <cell r="H134" t="str">
            <v>DPTO. CIENCIAS CLINICAS</v>
          </cell>
        </row>
        <row r="135">
          <cell r="G135">
            <v>2524</v>
          </cell>
          <cell r="H135" t="str">
            <v>DPTO. MEDICINA COMUNITARIA</v>
          </cell>
        </row>
        <row r="136">
          <cell r="G136">
            <v>2525</v>
          </cell>
          <cell r="H136" t="str">
            <v>POSTGRADOS MEDICINA</v>
          </cell>
        </row>
        <row r="137">
          <cell r="G137">
            <v>2529</v>
          </cell>
          <cell r="H137" t="str">
            <v>SUB-ALMACEN MEDICINA</v>
          </cell>
        </row>
        <row r="138">
          <cell r="G138">
            <v>2651</v>
          </cell>
          <cell r="H138" t="str">
            <v>PROGRAMA TECNOLOGIA QUIMICA</v>
          </cell>
        </row>
        <row r="139">
          <cell r="G139">
            <v>2652</v>
          </cell>
          <cell r="H139" t="str">
            <v>ESPECIALIZACION EN CITRICULTURA</v>
          </cell>
        </row>
        <row r="140">
          <cell r="G140">
            <v>2659</v>
          </cell>
          <cell r="H140" t="str">
            <v>SUB-ALMACENES QUIMICA</v>
          </cell>
        </row>
        <row r="141">
          <cell r="G141">
            <v>13621</v>
          </cell>
          <cell r="H141" t="str">
            <v>BIENESTAR-MEDICINA</v>
          </cell>
        </row>
        <row r="142">
          <cell r="G142">
            <v>13622</v>
          </cell>
          <cell r="H142" t="str">
            <v>BIENESTAR-ODONTOLOGIA</v>
          </cell>
        </row>
        <row r="143">
          <cell r="G143">
            <v>13623</v>
          </cell>
          <cell r="H143" t="str">
            <v>BIENESTAR-LABORATORIOS CLINICOS</v>
          </cell>
        </row>
        <row r="144">
          <cell r="G144">
            <v>13624</v>
          </cell>
          <cell r="H144" t="str">
            <v>BIENESTAR-HOSPITALIZACION</v>
          </cell>
        </row>
        <row r="145">
          <cell r="G145">
            <v>13625</v>
          </cell>
          <cell r="H145" t="str">
            <v>BIENESTAR-SEGURO DE ACCIDENTES</v>
          </cell>
        </row>
        <row r="146">
          <cell r="G146">
            <v>13626</v>
          </cell>
          <cell r="H146" t="str">
            <v>BIENESTAR-DROGUERIAS</v>
          </cell>
        </row>
        <row r="147">
          <cell r="G147">
            <v>13651</v>
          </cell>
          <cell r="H147" t="str">
            <v>BIENESTAR-CARNETIZACION</v>
          </cell>
        </row>
        <row r="148">
          <cell r="G148">
            <v>13653</v>
          </cell>
          <cell r="H148" t="str">
            <v>BIENESTAR-LIBRERIA UNIVERSITARIA</v>
          </cell>
        </row>
        <row r="149">
          <cell r="G149">
            <v>24231</v>
          </cell>
          <cell r="H149" t="str">
            <v>ADMON. ECONOMICA Y FINANCIERA</v>
          </cell>
        </row>
        <row r="150">
          <cell r="G150">
            <v>24232</v>
          </cell>
          <cell r="H150" t="str">
            <v>ADMON. DEL DESARROLLO HUMANO</v>
          </cell>
        </row>
        <row r="151">
          <cell r="G151">
            <v>24331</v>
          </cell>
          <cell r="H151" t="str">
            <v>ESPECIALIZACION EN ENERGETICA</v>
          </cell>
        </row>
        <row r="152">
          <cell r="G152">
            <v>24332</v>
          </cell>
          <cell r="H152" t="str">
            <v>ESPECIAL.EN ELECTRONICA DE POTENCIA</v>
          </cell>
        </row>
        <row r="153">
          <cell r="G153">
            <v>24333</v>
          </cell>
          <cell r="H153" t="str">
            <v>MAESTRIA EN INGENIERIA ELECTRICA</v>
          </cell>
        </row>
        <row r="154">
          <cell r="G154">
            <v>25221</v>
          </cell>
          <cell r="H154" t="str">
            <v>BIOLOGÍA MOLECULAR Y BIOTECNOLOGÍA</v>
          </cell>
        </row>
        <row r="155">
          <cell r="G155">
            <v>25222</v>
          </cell>
          <cell r="H155" t="str">
            <v>ESPECIALZIAQCIÓN EN BIOLOGÍA MOLECULAR Y BIOTECNOLOGÍA</v>
          </cell>
        </row>
        <row r="156">
          <cell r="G156">
            <v>25231</v>
          </cell>
          <cell r="H156" t="str">
            <v>PEDIATRIA</v>
          </cell>
        </row>
        <row r="157">
          <cell r="G157">
            <v>25232</v>
          </cell>
          <cell r="H157" t="str">
            <v>MEDICINA INTERNA</v>
          </cell>
        </row>
        <row r="158">
          <cell r="G158">
            <v>25233</v>
          </cell>
          <cell r="H158" t="str">
            <v>GINECO-OBSTETRICIA</v>
          </cell>
        </row>
        <row r="159">
          <cell r="G159">
            <v>25234</v>
          </cell>
          <cell r="H159" t="str">
            <v>COORDINACION INTERNADO</v>
          </cell>
        </row>
        <row r="160">
          <cell r="G160">
            <v>25251</v>
          </cell>
          <cell r="H160" t="str">
            <v>POSTGRADO GERENCIA EN SALUD</v>
          </cell>
        </row>
        <row r="161">
          <cell r="G161">
            <v>25252</v>
          </cell>
          <cell r="H161" t="str">
            <v>POSTGRADO SALUD OCUPACIONAL</v>
          </cell>
        </row>
        <row r="162">
          <cell r="G162">
            <v>25253</v>
          </cell>
          <cell r="H162" t="str">
            <v>ESPECIALIZACIÓN EN GERENCIA, PREVENCIÓN Y ATENCIÓN DE DESASTRES</v>
          </cell>
        </row>
        <row r="163">
          <cell r="G163">
            <v>26591</v>
          </cell>
          <cell r="H163" t="str">
            <v>SUB-ALMACEN PRINCIPAL QUIMICA</v>
          </cell>
        </row>
        <row r="164">
          <cell r="G164">
            <v>26592</v>
          </cell>
          <cell r="H164" t="str">
            <v>LABORATORIO DE SUELOS</v>
          </cell>
        </row>
        <row r="165">
          <cell r="G165">
            <v>26593</v>
          </cell>
          <cell r="H165" t="str">
            <v>LABORATORIO DE ALIMENTOS</v>
          </cell>
        </row>
        <row r="166">
          <cell r="G166">
            <v>26594</v>
          </cell>
          <cell r="H166" t="str">
            <v>REACTIVOS-ESCUELA DE QUIMICA</v>
          </cell>
        </row>
        <row r="167">
          <cell r="G167">
            <v>26595</v>
          </cell>
          <cell r="H167" t="str">
            <v>LABORATORIO DE AGUAS</v>
          </cell>
        </row>
        <row r="168">
          <cell r="G168">
            <v>30001</v>
          </cell>
          <cell r="H168" t="str">
            <v>AUDITORIA</v>
          </cell>
        </row>
        <row r="169">
          <cell r="G169">
            <v>30222</v>
          </cell>
          <cell r="H169" t="str">
            <v>POLIZAS DE SEGURO</v>
          </cell>
        </row>
        <row r="170">
          <cell r="G170">
            <v>30241</v>
          </cell>
          <cell r="H170" t="str">
            <v>PORTES AEREOS Y TERRESTRES</v>
          </cell>
        </row>
        <row r="171">
          <cell r="G171">
            <v>30251</v>
          </cell>
          <cell r="H171" t="str">
            <v>SERVICIOS PUBLICOS (ALUM-ACUED-ENER</v>
          </cell>
        </row>
        <row r="172">
          <cell r="G172">
            <v>30254</v>
          </cell>
          <cell r="H172" t="str">
            <v>SERVICIOS PUBLICOS (TELEFONO)</v>
          </cell>
        </row>
        <row r="173">
          <cell r="G173">
            <v>30282</v>
          </cell>
          <cell r="H173" t="str">
            <v>FOTOCOPIAS GENERAL</v>
          </cell>
        </row>
        <row r="174">
          <cell r="G174">
            <v>30401</v>
          </cell>
          <cell r="H174" t="str">
            <v>ISS</v>
          </cell>
        </row>
        <row r="175">
          <cell r="G175">
            <v>30403</v>
          </cell>
          <cell r="H175" t="str">
            <v>INSTITUTO DE BIENESTAR FAMILIAR</v>
          </cell>
        </row>
        <row r="176">
          <cell r="G176">
            <v>30404</v>
          </cell>
          <cell r="H176" t="str">
            <v>SENA</v>
          </cell>
        </row>
        <row r="177">
          <cell r="G177">
            <v>30405</v>
          </cell>
          <cell r="H177" t="str">
            <v>FONDO NACIONAL DEL AHORRO</v>
          </cell>
        </row>
        <row r="178">
          <cell r="G178">
            <v>30406</v>
          </cell>
          <cell r="H178" t="str">
            <v>ICFES</v>
          </cell>
        </row>
        <row r="179">
          <cell r="G179">
            <v>30407</v>
          </cell>
          <cell r="H179" t="str">
            <v>CAJA DE COMPENSACION FAMILIAR</v>
          </cell>
        </row>
        <row r="180">
          <cell r="G180">
            <v>30412</v>
          </cell>
          <cell r="H180" t="str">
            <v>SINDICATO TRABAJADORES UTP</v>
          </cell>
        </row>
        <row r="181">
          <cell r="G181">
            <v>302321</v>
          </cell>
          <cell r="H181" t="str">
            <v>PASAJES AEREOS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er Semestre Académico 2003"/>
      <sheetName val="Constantes"/>
      <sheetName val="Formulas"/>
      <sheetName val="Primer Semestre Académico 2 (2)"/>
    </sheetNames>
    <sheetDataSet>
      <sheetData sheetId="1">
        <row r="4">
          <cell r="G4" t="str">
            <v>Tabla Centro Costos</v>
          </cell>
        </row>
        <row r="5">
          <cell r="G5">
            <v>0</v>
          </cell>
          <cell r="H5" t="str">
            <v>CONSEJO SUPERIOR</v>
          </cell>
        </row>
        <row r="6">
          <cell r="G6">
            <v>1</v>
          </cell>
          <cell r="H6" t="str">
            <v>CONSEJO ACADEMICO</v>
          </cell>
        </row>
        <row r="7">
          <cell r="G7">
            <v>1</v>
          </cell>
          <cell r="H7" t="str">
            <v>UNIDADES DE APOYO</v>
          </cell>
        </row>
        <row r="8">
          <cell r="G8">
            <v>2</v>
          </cell>
          <cell r="H8" t="str">
            <v>UNIDADES ACADEMICAS</v>
          </cell>
        </row>
        <row r="9">
          <cell r="G9">
            <v>3</v>
          </cell>
          <cell r="H9" t="str">
            <v>CENTROS DE COSTO ESPECIALES</v>
          </cell>
        </row>
        <row r="10">
          <cell r="G10">
            <v>11</v>
          </cell>
          <cell r="H10" t="str">
            <v>APOYO DIRECTIVO</v>
          </cell>
        </row>
        <row r="11">
          <cell r="G11">
            <v>12</v>
          </cell>
          <cell r="H11" t="str">
            <v>APOYO ACADEMICO</v>
          </cell>
        </row>
        <row r="12">
          <cell r="G12">
            <v>13</v>
          </cell>
          <cell r="H12" t="str">
            <v>APOYO ADMINISTRATIVO Y FINANCIERO</v>
          </cell>
        </row>
        <row r="13">
          <cell r="G13">
            <v>21</v>
          </cell>
          <cell r="H13" t="str">
            <v>FACULTAD BELLAS ARTES Y HUMANIDADES</v>
          </cell>
        </row>
        <row r="14">
          <cell r="G14">
            <v>22</v>
          </cell>
          <cell r="H14" t="str">
            <v>FACULTAD DE CIENCIAS BASICAS</v>
          </cell>
        </row>
        <row r="15">
          <cell r="G15">
            <v>23</v>
          </cell>
          <cell r="H15" t="str">
            <v>FACULTAD CIENCIAS DE LA EDUCACION</v>
          </cell>
        </row>
        <row r="16"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 t="str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EN SISTEMAS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DEPARTAMENTO DE PSICOPEDAGOGÍA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ETNOEDUCACION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1121</v>
          </cell>
          <cell r="H85" t="str">
            <v>OFICINA DEL SECRETARIO GENERAL</v>
          </cell>
        </row>
        <row r="86">
          <cell r="G86">
            <v>1122</v>
          </cell>
          <cell r="H86" t="str">
            <v>GRUPO ARCHIVO Y CORRESPONDENCIA</v>
          </cell>
        </row>
        <row r="87">
          <cell r="G87">
            <v>1321</v>
          </cell>
          <cell r="H87" t="str">
            <v>OFICINA DEL JEFE DIVISION DE PERSON</v>
          </cell>
        </row>
        <row r="88">
          <cell r="G88">
            <v>1322</v>
          </cell>
          <cell r="H88" t="str">
            <v>PROGRAMA DE SALUD OCUPACIONAL</v>
          </cell>
        </row>
        <row r="89">
          <cell r="G89">
            <v>1331</v>
          </cell>
          <cell r="H89" t="str">
            <v>JEFATURA DIVISION DE SERVICIOS</v>
          </cell>
        </row>
        <row r="90">
          <cell r="G90">
            <v>1332</v>
          </cell>
          <cell r="H90" t="str">
            <v>SECCION DE PUBLICACIONES</v>
          </cell>
        </row>
        <row r="91">
          <cell r="G91">
            <v>1333</v>
          </cell>
          <cell r="H91" t="str">
            <v>ALMACEN</v>
          </cell>
        </row>
        <row r="92">
          <cell r="G92">
            <v>1334</v>
          </cell>
          <cell r="H92" t="str">
            <v>SECCION DE MANTENIMIENTO</v>
          </cell>
        </row>
        <row r="93">
          <cell r="G93">
            <v>1335</v>
          </cell>
          <cell r="H93" t="str">
            <v>INVENTARIOS</v>
          </cell>
        </row>
        <row r="94">
          <cell r="G94">
            <v>1337</v>
          </cell>
          <cell r="H94" t="str">
            <v>SALA DE MACINTOSH</v>
          </cell>
        </row>
        <row r="95">
          <cell r="G95">
            <v>1341</v>
          </cell>
          <cell r="H95" t="str">
            <v>JEFATURA DIVISION FINANCIERA</v>
          </cell>
        </row>
        <row r="96">
          <cell r="G96">
            <v>1342</v>
          </cell>
          <cell r="H96" t="str">
            <v>SECCION TESORERIA</v>
          </cell>
        </row>
        <row r="97">
          <cell r="G97">
            <v>1343</v>
          </cell>
          <cell r="H97" t="str">
            <v>SECCION CONTABILIDAD Y PRESUPUESTO</v>
          </cell>
        </row>
        <row r="98">
          <cell r="G98">
            <v>1344</v>
          </cell>
          <cell r="H98" t="str">
            <v>SECCION DE BIENES Y SUMINISTROS</v>
          </cell>
        </row>
        <row r="99">
          <cell r="G99">
            <v>1361</v>
          </cell>
          <cell r="H99" t="str">
            <v>BIENESTAR-OFICINA DEL JEFE</v>
          </cell>
        </row>
        <row r="100">
          <cell r="G100">
            <v>1362</v>
          </cell>
          <cell r="H100" t="str">
            <v>AREA DE SALUD</v>
          </cell>
        </row>
        <row r="101">
          <cell r="G101">
            <v>1363</v>
          </cell>
          <cell r="H101" t="str">
            <v>BIENESTAR-AREA CULTURAL RECREATIVA</v>
          </cell>
        </row>
        <row r="102">
          <cell r="G102">
            <v>1364</v>
          </cell>
          <cell r="H102" t="str">
            <v>BIENESTAR-AREA DEPORTIVA</v>
          </cell>
        </row>
        <row r="103">
          <cell r="G103">
            <v>1365</v>
          </cell>
          <cell r="H103" t="str">
            <v>AREA DE SERVICIOS ADMINISTRATIVOS</v>
          </cell>
        </row>
        <row r="104">
          <cell r="G104">
            <v>1369</v>
          </cell>
          <cell r="H104" t="str">
            <v>SUB-ALMACEN SERVICIOS ESTUDIANTILES</v>
          </cell>
        </row>
        <row r="105">
          <cell r="G105">
            <v>2121</v>
          </cell>
          <cell r="H105" t="str">
            <v>DIRECCION ESCUELA ARTES PLASTICAS</v>
          </cell>
        </row>
        <row r="106">
          <cell r="G106">
            <v>2122</v>
          </cell>
          <cell r="H106" t="str">
            <v>ARTES PLASTICAS</v>
          </cell>
        </row>
        <row r="107">
          <cell r="G107">
            <v>2123</v>
          </cell>
          <cell r="H107" t="str">
            <v>CURSOS EXTENSION ARTES PLASTICAS</v>
          </cell>
        </row>
        <row r="108">
          <cell r="G108">
            <v>2131</v>
          </cell>
          <cell r="H108" t="str">
            <v>DIRECCION ESCUELA LICENCIAT. MUSICA</v>
          </cell>
        </row>
        <row r="109">
          <cell r="G109">
            <v>2132</v>
          </cell>
          <cell r="H109" t="str">
            <v>MUSICA</v>
          </cell>
        </row>
        <row r="110">
          <cell r="G110">
            <v>2133</v>
          </cell>
          <cell r="H110" t="str">
            <v>CURSOS EXTENSION EN MUSICA</v>
          </cell>
        </row>
        <row r="111">
          <cell r="G111">
            <v>2141</v>
          </cell>
          <cell r="H111" t="str">
            <v>DEPARTAMENTO DE HUMANIDADES</v>
          </cell>
        </row>
        <row r="112">
          <cell r="G112">
            <v>2142</v>
          </cell>
          <cell r="H112" t="str">
            <v>ESCUELA DE FILOSOFIA</v>
          </cell>
        </row>
        <row r="113">
          <cell r="G113">
            <v>2261</v>
          </cell>
          <cell r="H113" t="str">
            <v>INSTRUMENTACION FISICA</v>
          </cell>
        </row>
        <row r="114">
          <cell r="G114">
            <v>2331</v>
          </cell>
          <cell r="H114" t="str">
            <v>PROGRAMA ESPAÑOL Y COMUNIC. AUDIOV.</v>
          </cell>
        </row>
        <row r="115">
          <cell r="G115">
            <v>2332</v>
          </cell>
          <cell r="H115" t="str">
            <v>DPTO.DE SUB-ALMACEN AUDIOVISUALES</v>
          </cell>
        </row>
        <row r="116">
          <cell r="G116">
            <v>2351</v>
          </cell>
          <cell r="H116" t="str">
            <v>POSTG. COMUNICACION EDUCATIVA</v>
          </cell>
        </row>
        <row r="117">
          <cell r="G117">
            <v>2352</v>
          </cell>
          <cell r="H117" t="str">
            <v>POSGRADO HISTORIA DE COLOMBIA</v>
          </cell>
        </row>
        <row r="118">
          <cell r="G118">
            <v>2353</v>
          </cell>
          <cell r="H118" t="str">
            <v>ESP.EN DIDACTICA DE LA LITERATURA</v>
          </cell>
        </row>
        <row r="119">
          <cell r="G119">
            <v>2421</v>
          </cell>
          <cell r="H119" t="str">
            <v>DIRECCION INGENIERIA INDUSTRIAL</v>
          </cell>
        </row>
        <row r="120">
          <cell r="G120">
            <v>2422</v>
          </cell>
          <cell r="H120" t="str">
            <v>INGENIERIA INDUSTRIAL</v>
          </cell>
        </row>
        <row r="121">
          <cell r="G121">
            <v>2423</v>
          </cell>
          <cell r="H121" t="str">
            <v>POSTGRADO INGENIERIA INDUSTRIAL</v>
          </cell>
        </row>
        <row r="122">
          <cell r="G122">
            <v>2431</v>
          </cell>
          <cell r="H122" t="str">
            <v>DIRECCION INGENIERIA ELECTRICA</v>
          </cell>
        </row>
        <row r="123">
          <cell r="G123">
            <v>2432</v>
          </cell>
          <cell r="H123" t="str">
            <v>INGENIERIA ELECTRICA</v>
          </cell>
        </row>
        <row r="124">
          <cell r="G124">
            <v>2433</v>
          </cell>
          <cell r="H124" t="str">
            <v>POSTGRADO INGENIERIA ELECTRICA</v>
          </cell>
        </row>
        <row r="125">
          <cell r="G125">
            <v>2439</v>
          </cell>
          <cell r="H125" t="str">
            <v>SUB-ALMACEN INGENIERIA ELECTRICA</v>
          </cell>
        </row>
        <row r="126">
          <cell r="G126">
            <v>2441</v>
          </cell>
          <cell r="H126" t="str">
            <v>DIRECCION INGENIERIA MECANICA</v>
          </cell>
        </row>
        <row r="127">
          <cell r="G127">
            <v>2442</v>
          </cell>
          <cell r="H127" t="str">
            <v>INGENIERIA MECANICA</v>
          </cell>
        </row>
        <row r="128">
          <cell r="G128">
            <v>2443</v>
          </cell>
          <cell r="H128" t="str">
            <v>POSTGRADO INGENIERIA MECANICA</v>
          </cell>
        </row>
        <row r="129">
          <cell r="G129">
            <v>2449</v>
          </cell>
          <cell r="H129" t="str">
            <v>SUB-ALMACEN INGENIERIA MECANICA</v>
          </cell>
        </row>
        <row r="130">
          <cell r="G130">
            <v>2521</v>
          </cell>
          <cell r="H130" t="str">
            <v>DIRECCION MEDICINA</v>
          </cell>
        </row>
        <row r="131">
          <cell r="G131">
            <v>2522</v>
          </cell>
          <cell r="H131" t="str">
            <v>DPTO.CIENCIAS BASICAS DE MEDICINA</v>
          </cell>
        </row>
        <row r="132">
          <cell r="G132">
            <v>2523</v>
          </cell>
          <cell r="H132" t="str">
            <v>DPTO. CIENCIAS CLINICAS</v>
          </cell>
        </row>
        <row r="133">
          <cell r="G133">
            <v>2524</v>
          </cell>
          <cell r="H133" t="str">
            <v>DPTO. MEDICINA COMUNITARIA</v>
          </cell>
        </row>
        <row r="134">
          <cell r="G134">
            <v>2525</v>
          </cell>
          <cell r="H134" t="str">
            <v>POSTGRADOS MEDICINA</v>
          </cell>
        </row>
        <row r="135">
          <cell r="G135">
            <v>2529</v>
          </cell>
          <cell r="H135" t="str">
            <v>SUB-ALMACEN MEDICINA</v>
          </cell>
        </row>
        <row r="136">
          <cell r="G136">
            <v>2651</v>
          </cell>
          <cell r="H136" t="str">
            <v>PROGRAMA TECNOLOGIA QUIMICA</v>
          </cell>
        </row>
        <row r="137">
          <cell r="G137">
            <v>2652</v>
          </cell>
          <cell r="H137" t="str">
            <v>ESPECIALIZACION EN CITRICULTURA</v>
          </cell>
        </row>
        <row r="138">
          <cell r="G138">
            <v>2659</v>
          </cell>
          <cell r="H138" t="str">
            <v>SUB-ALMACENES QUIMICA</v>
          </cell>
        </row>
        <row r="139">
          <cell r="G139">
            <v>13621</v>
          </cell>
          <cell r="H139" t="str">
            <v>BIENESTAR-MEDICINA</v>
          </cell>
        </row>
        <row r="140">
          <cell r="G140">
            <v>13622</v>
          </cell>
          <cell r="H140" t="str">
            <v>BIENESTAR-ODONTOLOGIA</v>
          </cell>
        </row>
        <row r="141">
          <cell r="G141">
            <v>13623</v>
          </cell>
          <cell r="H141" t="str">
            <v>BIENESTAR-LABORATORIOS CLINICOS</v>
          </cell>
        </row>
        <row r="142">
          <cell r="G142">
            <v>13624</v>
          </cell>
          <cell r="H142" t="str">
            <v>BIENESTAR-HOSPITALIZACION</v>
          </cell>
        </row>
        <row r="143">
          <cell r="G143">
            <v>13625</v>
          </cell>
          <cell r="H143" t="str">
            <v>BIENESTAR-SEGURO DE ACCIDENTES</v>
          </cell>
        </row>
        <row r="144">
          <cell r="G144">
            <v>13626</v>
          </cell>
          <cell r="H144" t="str">
            <v>BIENESTAR-DROGUERIAS</v>
          </cell>
        </row>
        <row r="145">
          <cell r="G145">
            <v>13651</v>
          </cell>
          <cell r="H145" t="str">
            <v>BIENESTAR-CARNETIZACION</v>
          </cell>
        </row>
        <row r="146">
          <cell r="G146">
            <v>13653</v>
          </cell>
          <cell r="H146" t="str">
            <v>BIENESTAR-LIBRERIA UNIVERSITARIA</v>
          </cell>
        </row>
        <row r="147">
          <cell r="G147">
            <v>24231</v>
          </cell>
          <cell r="H147" t="str">
            <v>ADMON. ECONOMICA Y FINANCIERA</v>
          </cell>
        </row>
        <row r="148">
          <cell r="G148">
            <v>24232</v>
          </cell>
          <cell r="H148" t="str">
            <v>ADMON. DEL DESARROLLO HUMANO</v>
          </cell>
        </row>
        <row r="149">
          <cell r="G149">
            <v>24331</v>
          </cell>
          <cell r="H149" t="str">
            <v>ESPECIALIZACION EN ENERGETICA</v>
          </cell>
        </row>
        <row r="150">
          <cell r="G150">
            <v>24332</v>
          </cell>
          <cell r="H150" t="str">
            <v>ESPECIAL.EN ELECTRONICA DE POTENCIA</v>
          </cell>
        </row>
        <row r="151">
          <cell r="G151">
            <v>24333</v>
          </cell>
          <cell r="H151" t="str">
            <v>MAESTRIA EN INGENIERIA ELECTRICA</v>
          </cell>
        </row>
        <row r="152">
          <cell r="G152">
            <v>25231</v>
          </cell>
          <cell r="H152" t="str">
            <v>PEDIATRIA</v>
          </cell>
        </row>
        <row r="153">
          <cell r="G153">
            <v>25232</v>
          </cell>
          <cell r="H153" t="str">
            <v>MEDICINA INTERNA</v>
          </cell>
        </row>
        <row r="154">
          <cell r="G154">
            <v>25233</v>
          </cell>
          <cell r="H154" t="str">
            <v>GINECO-OBSTETRICIA</v>
          </cell>
        </row>
        <row r="155">
          <cell r="G155">
            <v>25234</v>
          </cell>
          <cell r="H155" t="str">
            <v>COORDINACION INTERNADO</v>
          </cell>
        </row>
        <row r="156">
          <cell r="G156">
            <v>25251</v>
          </cell>
          <cell r="H156" t="str">
            <v>POSTGRADO GERENCIA EN SALUD</v>
          </cell>
        </row>
        <row r="157">
          <cell r="G157">
            <v>25252</v>
          </cell>
          <cell r="H157" t="str">
            <v>POSTGRADO SALUD OCUPACIONAL</v>
          </cell>
        </row>
        <row r="158">
          <cell r="G158">
            <v>26591</v>
          </cell>
          <cell r="H158" t="str">
            <v>SUB-ALMACEN PRINCIPAL QUIMICA</v>
          </cell>
        </row>
        <row r="159">
          <cell r="G159">
            <v>26592</v>
          </cell>
          <cell r="H159" t="str">
            <v>LABORATORIO DE SUELOS</v>
          </cell>
        </row>
        <row r="160">
          <cell r="G160">
            <v>26593</v>
          </cell>
          <cell r="H160" t="str">
            <v>LABORATORIO DE ALIMENTOS</v>
          </cell>
        </row>
        <row r="161">
          <cell r="G161">
            <v>26594</v>
          </cell>
          <cell r="H161" t="str">
            <v>REACTIVOS-ESCUELA DE QUIMICA</v>
          </cell>
        </row>
        <row r="162">
          <cell r="G162">
            <v>26595</v>
          </cell>
          <cell r="H162" t="str">
            <v>LABORATORIO DE AGUAS</v>
          </cell>
        </row>
        <row r="163">
          <cell r="G163">
            <v>30001</v>
          </cell>
          <cell r="H163" t="str">
            <v>AUDITORIA</v>
          </cell>
        </row>
        <row r="164">
          <cell r="G164">
            <v>30222</v>
          </cell>
          <cell r="H164" t="str">
            <v>POLIZAS DE SEGURO</v>
          </cell>
        </row>
        <row r="165">
          <cell r="G165">
            <v>30241</v>
          </cell>
          <cell r="H165" t="str">
            <v>PORTES AEREOS Y TERRESTRES</v>
          </cell>
        </row>
        <row r="166">
          <cell r="G166">
            <v>30251</v>
          </cell>
          <cell r="H166" t="str">
            <v>SERVICIOS PUBLICOS (ALUM-ACUED-ENER</v>
          </cell>
        </row>
        <row r="167">
          <cell r="G167">
            <v>30254</v>
          </cell>
          <cell r="H167" t="str">
            <v>SERVICIOS PUBLICOS (TELEFONO)</v>
          </cell>
        </row>
        <row r="168">
          <cell r="G168">
            <v>30282</v>
          </cell>
          <cell r="H168" t="str">
            <v>FOTOCOPIAS GENERAL</v>
          </cell>
        </row>
        <row r="169">
          <cell r="G169">
            <v>30401</v>
          </cell>
          <cell r="H169" t="str">
            <v>ISS</v>
          </cell>
        </row>
        <row r="170">
          <cell r="G170">
            <v>30403</v>
          </cell>
          <cell r="H170" t="str">
            <v>INSTITUTO DE BIENESTAR FAMILIAR</v>
          </cell>
        </row>
        <row r="171">
          <cell r="G171">
            <v>30404</v>
          </cell>
          <cell r="H171" t="str">
            <v>SENA</v>
          </cell>
        </row>
        <row r="172">
          <cell r="G172">
            <v>30405</v>
          </cell>
          <cell r="H172" t="str">
            <v>FONDO NACIONAL DEL AHORRO</v>
          </cell>
        </row>
        <row r="173">
          <cell r="G173">
            <v>30406</v>
          </cell>
          <cell r="H173" t="str">
            <v>ICFES</v>
          </cell>
        </row>
        <row r="174">
          <cell r="G174">
            <v>30407</v>
          </cell>
          <cell r="H174" t="str">
            <v>CAJA DE COMPENSACION FAMILIAR</v>
          </cell>
        </row>
        <row r="175">
          <cell r="G175">
            <v>30412</v>
          </cell>
          <cell r="H175" t="str">
            <v>SINDICATO TRABAJADORES UTP</v>
          </cell>
        </row>
        <row r="176">
          <cell r="G176">
            <v>302321</v>
          </cell>
          <cell r="H176" t="str">
            <v>PASAJES AEREOS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INHACIENDA"/>
      <sheetName val="2004"/>
      <sheetName val="Dllo Social"/>
      <sheetName val="Resumen"/>
      <sheetName val="Gráfico"/>
      <sheetName val="sALEN"/>
      <sheetName val="Primer Semestre Académico 2004"/>
      <sheetName val="No han sido solicitados"/>
      <sheetName val="Sobrecargas"/>
      <sheetName val="Constantes"/>
      <sheetName val="Formulas"/>
      <sheetName val="NUEVOS"/>
    </sheetNames>
    <sheetDataSet>
      <sheetData sheetId="10">
        <row r="4">
          <cell r="D4" t="str">
            <v>Tabla de Meses</v>
          </cell>
          <cell r="M4" t="str">
            <v>Cod.</v>
          </cell>
          <cell r="N4" t="str">
            <v>Descripcion</v>
          </cell>
          <cell r="O4" t="str">
            <v>Valor</v>
          </cell>
        </row>
        <row r="5">
          <cell r="A5">
            <v>6661</v>
          </cell>
          <cell r="D5">
            <v>1</v>
          </cell>
          <cell r="E5" t="str">
            <v>Enero</v>
          </cell>
          <cell r="M5">
            <v>1</v>
          </cell>
          <cell r="N5" t="str">
            <v>profesor auxiliar</v>
          </cell>
          <cell r="O5">
            <v>1.25</v>
          </cell>
        </row>
        <row r="6">
          <cell r="D6">
            <v>2</v>
          </cell>
          <cell r="E6" t="str">
            <v>Febrero</v>
          </cell>
          <cell r="M6">
            <v>2</v>
          </cell>
          <cell r="N6" t="str">
            <v>profesor asistente</v>
          </cell>
          <cell r="O6">
            <v>2</v>
          </cell>
        </row>
        <row r="7">
          <cell r="D7">
            <v>3</v>
          </cell>
          <cell r="E7" t="str">
            <v>Marzo</v>
          </cell>
          <cell r="M7">
            <v>3</v>
          </cell>
          <cell r="N7" t="str">
            <v>profesor asociado</v>
          </cell>
          <cell r="O7">
            <v>2.25</v>
          </cell>
        </row>
        <row r="8">
          <cell r="D8">
            <v>4</v>
          </cell>
          <cell r="E8" t="str">
            <v>Abril</v>
          </cell>
          <cell r="M8">
            <v>4</v>
          </cell>
          <cell r="N8" t="str">
            <v>profesor títular</v>
          </cell>
          <cell r="O8">
            <v>2.5</v>
          </cell>
        </row>
        <row r="9">
          <cell r="D9">
            <v>5</v>
          </cell>
          <cell r="E9" t="str">
            <v>Mayo</v>
          </cell>
          <cell r="M9">
            <v>5</v>
          </cell>
          <cell r="N9" t="str">
            <v>instructor asociado</v>
          </cell>
          <cell r="O9">
            <v>1.5</v>
          </cell>
        </row>
        <row r="10">
          <cell r="D10">
            <v>6</v>
          </cell>
          <cell r="E10" t="str">
            <v>Junio</v>
          </cell>
        </row>
        <row r="11">
          <cell r="D11">
            <v>7</v>
          </cell>
          <cell r="E11" t="str">
            <v>Julio</v>
          </cell>
        </row>
        <row r="12">
          <cell r="D12">
            <v>8</v>
          </cell>
          <cell r="E12" t="str">
            <v>Agosto</v>
          </cell>
        </row>
        <row r="13">
          <cell r="D13">
            <v>9</v>
          </cell>
          <cell r="E13" t="str">
            <v>Septiembre</v>
          </cell>
        </row>
        <row r="14">
          <cell r="D14">
            <v>10</v>
          </cell>
          <cell r="E14" t="str">
            <v>Octubre</v>
          </cell>
        </row>
        <row r="15">
          <cell r="D15">
            <v>11</v>
          </cell>
          <cell r="E15" t="str">
            <v>Noviembre</v>
          </cell>
        </row>
        <row r="16">
          <cell r="D16">
            <v>12</v>
          </cell>
          <cell r="E16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Formulas"/>
      <sheetName val="Módulo1"/>
    </sheetNames>
    <sheetDataSet>
      <sheetData sheetId="1">
        <row r="5">
          <cell r="A5">
            <v>6435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">
          <cell r="A6">
            <v>1</v>
          </cell>
          <cell r="B6">
            <v>1000000</v>
          </cell>
          <cell r="C6">
            <v>30400</v>
          </cell>
        </row>
        <row r="7">
          <cell r="A7">
            <v>1000001</v>
          </cell>
          <cell r="B7">
            <v>1400000</v>
          </cell>
          <cell r="C7">
            <v>53700</v>
          </cell>
        </row>
        <row r="8">
          <cell r="A8">
            <v>1400001</v>
          </cell>
          <cell r="B8">
            <v>1800000</v>
          </cell>
          <cell r="C8">
            <v>77700</v>
          </cell>
        </row>
        <row r="9">
          <cell r="A9">
            <v>1800001</v>
          </cell>
          <cell r="B9">
            <v>2200000</v>
          </cell>
          <cell r="C9">
            <v>104600</v>
          </cell>
        </row>
        <row r="10">
          <cell r="A10">
            <v>2200001</v>
          </cell>
          <cell r="B10">
            <v>2600000</v>
          </cell>
          <cell r="C10">
            <v>127900</v>
          </cell>
        </row>
        <row r="11">
          <cell r="A11">
            <v>2600001</v>
          </cell>
          <cell r="B11">
            <v>3000000</v>
          </cell>
          <cell r="C11">
            <v>155100</v>
          </cell>
        </row>
        <row r="12">
          <cell r="A12">
            <v>3000001</v>
          </cell>
          <cell r="B12">
            <v>4000000</v>
          </cell>
          <cell r="C12">
            <v>166600</v>
          </cell>
        </row>
        <row r="13">
          <cell r="A13">
            <v>4000001</v>
          </cell>
          <cell r="B13">
            <v>5000000</v>
          </cell>
          <cell r="C13">
            <v>178500</v>
          </cell>
        </row>
        <row r="14">
          <cell r="A14">
            <v>5000001</v>
          </cell>
          <cell r="B14">
            <v>7000000</v>
          </cell>
          <cell r="C14">
            <v>195200</v>
          </cell>
        </row>
        <row r="15">
          <cell r="A15">
            <v>7000001</v>
          </cell>
          <cell r="B15">
            <v>9000000</v>
          </cell>
          <cell r="C15">
            <v>232600</v>
          </cell>
        </row>
        <row r="16">
          <cell r="A16">
            <v>9000001</v>
          </cell>
          <cell r="B16">
            <v>11000000</v>
          </cell>
          <cell r="C16">
            <v>246000</v>
          </cell>
        </row>
        <row r="17">
          <cell r="A17">
            <v>11000001</v>
          </cell>
          <cell r="B17">
            <v>14000000</v>
          </cell>
          <cell r="C17">
            <v>266200</v>
          </cell>
        </row>
        <row r="18">
          <cell r="A18">
            <v>14000001</v>
          </cell>
          <cell r="B18">
            <v>17000000</v>
          </cell>
          <cell r="C18">
            <v>289700</v>
          </cell>
        </row>
        <row r="19">
          <cell r="A19">
            <v>17000001</v>
          </cell>
          <cell r="B19">
            <v>20000000</v>
          </cell>
          <cell r="C19">
            <v>313400</v>
          </cell>
        </row>
        <row r="20">
          <cell r="A20">
            <v>20000001</v>
          </cell>
          <cell r="B20">
            <v>25000000</v>
          </cell>
          <cell r="C20">
            <v>344000</v>
          </cell>
        </row>
        <row r="21">
          <cell r="A21">
            <v>25000001</v>
          </cell>
          <cell r="B21">
            <v>30000000</v>
          </cell>
          <cell r="C21">
            <v>377400</v>
          </cell>
        </row>
        <row r="22">
          <cell r="A22">
            <v>30000001</v>
          </cell>
          <cell r="B22">
            <v>35000000</v>
          </cell>
          <cell r="C22">
            <v>411800</v>
          </cell>
        </row>
        <row r="23">
          <cell r="A23">
            <v>35000001</v>
          </cell>
          <cell r="B23">
            <v>40000000</v>
          </cell>
          <cell r="C23">
            <v>446300</v>
          </cell>
        </row>
        <row r="24">
          <cell r="A24">
            <v>40000001</v>
          </cell>
          <cell r="B24">
            <v>50000000</v>
          </cell>
          <cell r="C24">
            <v>480400</v>
          </cell>
        </row>
        <row r="25">
          <cell r="A25">
            <v>50000001</v>
          </cell>
          <cell r="B25">
            <v>60000000</v>
          </cell>
          <cell r="C25">
            <v>549200</v>
          </cell>
        </row>
        <row r="26">
          <cell r="A26">
            <v>60000001</v>
          </cell>
          <cell r="B26">
            <v>70000000</v>
          </cell>
          <cell r="C26">
            <v>617600</v>
          </cell>
        </row>
        <row r="27">
          <cell r="A27">
            <v>70000001</v>
          </cell>
          <cell r="B27">
            <v>90000000</v>
          </cell>
          <cell r="C27">
            <v>686400</v>
          </cell>
        </row>
        <row r="28">
          <cell r="A28">
            <v>90000001</v>
          </cell>
          <cell r="B28">
            <v>110000000</v>
          </cell>
          <cell r="C28">
            <v>754800</v>
          </cell>
        </row>
        <row r="29">
          <cell r="A29">
            <v>110000001</v>
          </cell>
          <cell r="B29">
            <v>140000000</v>
          </cell>
          <cell r="C29">
            <v>858100</v>
          </cell>
        </row>
        <row r="30">
          <cell r="A30">
            <v>140000001</v>
          </cell>
          <cell r="B30">
            <v>170000000</v>
          </cell>
          <cell r="C30">
            <v>960900</v>
          </cell>
        </row>
        <row r="31">
          <cell r="A31">
            <v>170000001</v>
          </cell>
          <cell r="B31">
            <v>220000000</v>
          </cell>
          <cell r="C31">
            <v>1201000</v>
          </cell>
        </row>
        <row r="32">
          <cell r="A32">
            <v>220000001</v>
          </cell>
          <cell r="B32">
            <v>300000000</v>
          </cell>
          <cell r="C32">
            <v>1441100</v>
          </cell>
        </row>
        <row r="33">
          <cell r="A33">
            <v>300000001</v>
          </cell>
          <cell r="B33">
            <v>500000000</v>
          </cell>
          <cell r="C33">
            <v>1784500</v>
          </cell>
        </row>
        <row r="34">
          <cell r="A34">
            <v>500000001</v>
          </cell>
          <cell r="B34">
            <v>1000000000</v>
          </cell>
          <cell r="C34">
            <v>2470500</v>
          </cell>
        </row>
        <row r="35">
          <cell r="A35">
            <v>1000000001</v>
          </cell>
          <cell r="B35" t="str">
            <v>en adelante</v>
          </cell>
          <cell r="C35">
            <v>3431300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F:\PPTO%202008\PPTO%202008\ANGELA\PROPUESTA%20PROYECTOS\PROPUESTA%20ANGELA\Instructivo%20Inversi&#65533;n.doc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32"/>
  <sheetViews>
    <sheetView tabSelected="1" view="pageBreakPreview" zoomScaleSheetLayoutView="100" zoomScalePageLayoutView="0" workbookViewId="0" topLeftCell="A1">
      <selection activeCell="E8" sqref="E8:J12"/>
    </sheetView>
  </sheetViews>
  <sheetFormatPr defaultColWidth="11.421875" defaultRowHeight="12.75"/>
  <cols>
    <col min="1" max="1" width="2.140625" style="154" customWidth="1"/>
    <col min="2" max="2" width="9.140625" style="154" customWidth="1"/>
    <col min="3" max="3" width="14.28125" style="154" customWidth="1"/>
    <col min="4" max="9" width="11.421875" style="154" customWidth="1"/>
    <col min="10" max="10" width="12.28125" style="154" customWidth="1"/>
    <col min="11" max="11" width="2.421875" style="154" customWidth="1"/>
    <col min="12" max="16384" width="11.421875" style="154" customWidth="1"/>
  </cols>
  <sheetData>
    <row r="1" s="148" customFormat="1" ht="12.75"/>
    <row r="2" spans="2:10" s="139" customFormat="1" ht="12.75">
      <c r="B2" s="689"/>
      <c r="C2" s="690"/>
      <c r="D2" s="690"/>
      <c r="E2" s="690"/>
      <c r="F2" s="690"/>
      <c r="G2" s="690"/>
      <c r="H2" s="690"/>
      <c r="I2" s="690"/>
      <c r="J2" s="691"/>
    </row>
    <row r="3" spans="2:10" s="139" customFormat="1" ht="12.75">
      <c r="B3" s="692"/>
      <c r="C3" s="693"/>
      <c r="D3" s="693"/>
      <c r="E3" s="693"/>
      <c r="F3" s="693"/>
      <c r="G3" s="693"/>
      <c r="H3" s="693"/>
      <c r="I3" s="693"/>
      <c r="J3" s="694"/>
    </row>
    <row r="4" spans="2:10" s="139" customFormat="1" ht="12.75">
      <c r="B4" s="692" t="s">
        <v>51</v>
      </c>
      <c r="C4" s="693"/>
      <c r="D4" s="693" t="s">
        <v>51</v>
      </c>
      <c r="E4" s="693"/>
      <c r="F4" s="693"/>
      <c r="G4" s="693"/>
      <c r="H4" s="693"/>
      <c r="I4" s="693"/>
      <c r="J4" s="694"/>
    </row>
    <row r="5" spans="2:10" s="139" customFormat="1" ht="12.75">
      <c r="B5" s="692" t="s">
        <v>418</v>
      </c>
      <c r="C5" s="693"/>
      <c r="D5" s="693" t="s">
        <v>80</v>
      </c>
      <c r="E5" s="693"/>
      <c r="F5" s="693"/>
      <c r="G5" s="693"/>
      <c r="H5" s="693"/>
      <c r="I5" s="693"/>
      <c r="J5" s="694"/>
    </row>
    <row r="6" spans="2:10" s="139" customFormat="1" ht="12.75">
      <c r="B6" s="692" t="s">
        <v>477</v>
      </c>
      <c r="C6" s="693"/>
      <c r="D6" s="693"/>
      <c r="E6" s="693"/>
      <c r="F6" s="693"/>
      <c r="G6" s="693"/>
      <c r="H6" s="693"/>
      <c r="I6" s="693"/>
      <c r="J6" s="694"/>
    </row>
    <row r="7" spans="2:10" s="139" customFormat="1" ht="12.75">
      <c r="B7" s="140"/>
      <c r="C7" s="141"/>
      <c r="D7" s="695"/>
      <c r="E7" s="695"/>
      <c r="F7" s="695"/>
      <c r="G7" s="695"/>
      <c r="H7" s="695"/>
      <c r="I7" s="695"/>
      <c r="J7" s="696"/>
    </row>
    <row r="8" spans="2:10" s="142" customFormat="1" ht="12.75">
      <c r="B8" s="697" t="s">
        <v>81</v>
      </c>
      <c r="C8" s="697"/>
      <c r="D8" s="697"/>
      <c r="E8" s="698"/>
      <c r="F8" s="698"/>
      <c r="G8" s="698"/>
      <c r="H8" s="698"/>
      <c r="I8" s="698"/>
      <c r="J8" s="698"/>
    </row>
    <row r="9" spans="2:10" s="142" customFormat="1" ht="12.75">
      <c r="B9" s="697" t="s">
        <v>82</v>
      </c>
      <c r="C9" s="697"/>
      <c r="D9" s="697"/>
      <c r="E9" s="698"/>
      <c r="F9" s="698"/>
      <c r="G9" s="698"/>
      <c r="H9" s="698"/>
      <c r="I9" s="698"/>
      <c r="J9" s="698"/>
    </row>
    <row r="10" spans="2:10" s="142" customFormat="1" ht="12.75">
      <c r="B10" s="699" t="s">
        <v>296</v>
      </c>
      <c r="C10" s="700"/>
      <c r="D10" s="701"/>
      <c r="E10" s="702"/>
      <c r="F10" s="703"/>
      <c r="G10" s="703"/>
      <c r="H10" s="703"/>
      <c r="I10" s="703"/>
      <c r="J10" s="704"/>
    </row>
    <row r="11" spans="2:10" s="142" customFormat="1" ht="12.75">
      <c r="B11" s="697" t="s">
        <v>83</v>
      </c>
      <c r="C11" s="697"/>
      <c r="D11" s="697"/>
      <c r="E11" s="698"/>
      <c r="F11" s="698"/>
      <c r="G11" s="698"/>
      <c r="H11" s="698"/>
      <c r="I11" s="698"/>
      <c r="J11" s="698"/>
    </row>
    <row r="12" spans="2:10" s="142" customFormat="1" ht="12.75">
      <c r="B12" s="697" t="s">
        <v>183</v>
      </c>
      <c r="C12" s="697"/>
      <c r="D12" s="697"/>
      <c r="E12" s="698"/>
      <c r="F12" s="698"/>
      <c r="G12" s="698"/>
      <c r="H12" s="698"/>
      <c r="I12" s="698"/>
      <c r="J12" s="698"/>
    </row>
    <row r="13" spans="2:10" s="142" customFormat="1" ht="12.75">
      <c r="B13" s="149"/>
      <c r="C13" s="150"/>
      <c r="D13" s="150"/>
      <c r="E13" s="143"/>
      <c r="F13" s="143"/>
      <c r="G13" s="143"/>
      <c r="H13" s="143"/>
      <c r="I13" s="143"/>
      <c r="J13" s="144"/>
    </row>
    <row r="14" spans="2:10" s="142" customFormat="1" ht="12.75">
      <c r="B14" s="145"/>
      <c r="C14" s="146"/>
      <c r="D14" s="146"/>
      <c r="E14" s="146"/>
      <c r="F14" s="146"/>
      <c r="G14" s="146"/>
      <c r="H14" s="146"/>
      <c r="I14" s="146"/>
      <c r="J14" s="147"/>
    </row>
    <row r="15" spans="2:10" s="142" customFormat="1" ht="12.75">
      <c r="B15" s="145"/>
      <c r="C15" s="146"/>
      <c r="D15" s="146"/>
      <c r="E15" s="146"/>
      <c r="F15" s="146"/>
      <c r="G15" s="146"/>
      <c r="H15" s="146"/>
      <c r="I15" s="146"/>
      <c r="J15" s="147"/>
    </row>
    <row r="16" spans="2:10" s="142" customFormat="1" ht="12.75">
      <c r="B16" s="145"/>
      <c r="C16" s="146"/>
      <c r="D16" s="146"/>
      <c r="E16" s="146"/>
      <c r="F16" s="146"/>
      <c r="G16" s="146"/>
      <c r="H16" s="146"/>
      <c r="I16" s="146"/>
      <c r="J16" s="147"/>
    </row>
    <row r="17" spans="2:10" s="142" customFormat="1" ht="12.75">
      <c r="B17" s="145"/>
      <c r="C17" s="146"/>
      <c r="D17" s="146"/>
      <c r="E17" s="146"/>
      <c r="F17" s="146"/>
      <c r="G17" s="146"/>
      <c r="H17" s="146"/>
      <c r="I17" s="146"/>
      <c r="J17" s="147"/>
    </row>
    <row r="18" spans="2:10" ht="12.75">
      <c r="B18" s="145"/>
      <c r="C18" s="146"/>
      <c r="D18" s="146"/>
      <c r="E18" s="146"/>
      <c r="F18" s="151"/>
      <c r="G18" s="152"/>
      <c r="H18" s="152"/>
      <c r="I18" s="152"/>
      <c r="J18" s="153"/>
    </row>
    <row r="19" spans="2:10" ht="12.75">
      <c r="B19" s="155"/>
      <c r="C19" s="152"/>
      <c r="D19" s="152"/>
      <c r="E19" s="152"/>
      <c r="F19" s="152"/>
      <c r="G19" s="152"/>
      <c r="H19" s="152"/>
      <c r="I19" s="152"/>
      <c r="J19" s="153"/>
    </row>
    <row r="20" spans="2:10" ht="12.75">
      <c r="B20" s="155"/>
      <c r="C20" s="152"/>
      <c r="D20" s="152"/>
      <c r="E20" s="152"/>
      <c r="F20" s="152"/>
      <c r="G20" s="152"/>
      <c r="H20" s="152"/>
      <c r="I20" s="152"/>
      <c r="J20" s="153"/>
    </row>
    <row r="21" spans="2:10" ht="12.75">
      <c r="B21" s="155"/>
      <c r="C21" s="152"/>
      <c r="D21" s="152"/>
      <c r="E21" s="152"/>
      <c r="F21" s="152"/>
      <c r="G21" s="152"/>
      <c r="H21" s="152"/>
      <c r="I21" s="152"/>
      <c r="J21" s="153"/>
    </row>
    <row r="22" spans="2:10" ht="12.75">
      <c r="B22" s="155"/>
      <c r="C22" s="152"/>
      <c r="D22" s="152"/>
      <c r="E22" s="152"/>
      <c r="F22" s="152"/>
      <c r="G22" s="152"/>
      <c r="H22" s="152"/>
      <c r="I22" s="152"/>
      <c r="J22" s="153"/>
    </row>
    <row r="23" spans="2:10" ht="12.75">
      <c r="B23" s="155"/>
      <c r="C23" s="152"/>
      <c r="D23" s="152"/>
      <c r="E23" s="152"/>
      <c r="F23" s="152"/>
      <c r="G23" s="152"/>
      <c r="H23" s="152"/>
      <c r="I23" s="152"/>
      <c r="J23" s="153"/>
    </row>
    <row r="24" spans="2:10" ht="12.75">
      <c r="B24" s="155"/>
      <c r="C24" s="152"/>
      <c r="D24" s="152"/>
      <c r="E24" s="152"/>
      <c r="F24" s="152"/>
      <c r="G24" s="152"/>
      <c r="H24" s="152"/>
      <c r="I24" s="152"/>
      <c r="J24" s="153"/>
    </row>
    <row r="25" spans="2:10" ht="12.75">
      <c r="B25" s="155"/>
      <c r="C25" s="152"/>
      <c r="D25" s="152"/>
      <c r="E25" s="152"/>
      <c r="F25" s="152"/>
      <c r="G25" s="152"/>
      <c r="H25" s="152"/>
      <c r="I25" s="152"/>
      <c r="J25" s="153"/>
    </row>
    <row r="26" spans="2:10" ht="12.75">
      <c r="B26" s="155"/>
      <c r="C26" s="152"/>
      <c r="D26" s="152"/>
      <c r="E26" s="152"/>
      <c r="F26" s="152"/>
      <c r="G26" s="152"/>
      <c r="H26" s="152"/>
      <c r="I26" s="152"/>
      <c r="J26" s="153"/>
    </row>
    <row r="27" spans="2:10" ht="12.75">
      <c r="B27" s="155"/>
      <c r="C27" s="152"/>
      <c r="D27" s="152"/>
      <c r="E27" s="152"/>
      <c r="F27" s="152"/>
      <c r="G27" s="152"/>
      <c r="H27" s="152"/>
      <c r="I27" s="152"/>
      <c r="J27" s="153"/>
    </row>
    <row r="28" spans="2:10" ht="12.75">
      <c r="B28" s="155"/>
      <c r="C28" s="152"/>
      <c r="D28" s="152"/>
      <c r="E28" s="152"/>
      <c r="F28" s="152"/>
      <c r="G28" s="152"/>
      <c r="H28" s="152"/>
      <c r="I28" s="152"/>
      <c r="J28" s="153"/>
    </row>
    <row r="29" spans="2:10" ht="12.75">
      <c r="B29" s="155"/>
      <c r="C29" s="152"/>
      <c r="D29" s="152"/>
      <c r="E29" s="152"/>
      <c r="F29" s="152"/>
      <c r="G29" s="152"/>
      <c r="H29" s="152"/>
      <c r="I29" s="152"/>
      <c r="J29" s="153"/>
    </row>
    <row r="30" spans="2:10" ht="12.75">
      <c r="B30" s="155"/>
      <c r="C30" s="152"/>
      <c r="D30" s="152"/>
      <c r="E30" s="152"/>
      <c r="F30" s="152"/>
      <c r="G30" s="152"/>
      <c r="H30" s="152"/>
      <c r="I30" s="152"/>
      <c r="J30" s="153"/>
    </row>
    <row r="31" spans="2:10" ht="12.75">
      <c r="B31" s="155"/>
      <c r="C31" s="152"/>
      <c r="D31" s="152"/>
      <c r="E31" s="152"/>
      <c r="F31" s="152"/>
      <c r="G31" s="152"/>
      <c r="H31" s="152"/>
      <c r="I31" s="152"/>
      <c r="J31" s="153"/>
    </row>
    <row r="32" spans="2:10" ht="12.75">
      <c r="B32" s="156" t="s">
        <v>427</v>
      </c>
      <c r="C32" s="157"/>
      <c r="D32" s="157"/>
      <c r="E32" s="157"/>
      <c r="F32" s="157"/>
      <c r="G32" s="157"/>
      <c r="H32" s="157"/>
      <c r="I32" s="157"/>
      <c r="J32" s="158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B12:D12"/>
    <mergeCell ref="E12:J12"/>
    <mergeCell ref="B8:D8"/>
    <mergeCell ref="B9:D9"/>
    <mergeCell ref="B11:D11"/>
    <mergeCell ref="E8:J8"/>
    <mergeCell ref="E9:J9"/>
    <mergeCell ref="E11:J11"/>
    <mergeCell ref="B10:D10"/>
    <mergeCell ref="E10:J10"/>
    <mergeCell ref="B2:J2"/>
    <mergeCell ref="B4:J4"/>
    <mergeCell ref="B5:J5"/>
    <mergeCell ref="D7:J7"/>
    <mergeCell ref="B3:J3"/>
    <mergeCell ref="B6:J6"/>
  </mergeCells>
  <printOptions horizontalCentered="1"/>
  <pageMargins left="0.31496062992125984" right="0.31496062992125984" top="0.7874015748031497" bottom="0.7874015748031497" header="0" footer="0"/>
  <pageSetup cellComments="asDisplayed" horizontalDpi="600" verticalDpi="600" orientation="landscape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"/>
  <dimension ref="B1:V25"/>
  <sheetViews>
    <sheetView view="pageBreakPreview" zoomScale="80" zoomScaleNormal="80" zoomScaleSheetLayoutView="80" zoomScalePageLayoutView="0" workbookViewId="0" topLeftCell="C1">
      <selection activeCell="B6" sqref="B6:N6"/>
    </sheetView>
  </sheetViews>
  <sheetFormatPr defaultColWidth="0" defaultRowHeight="12.75"/>
  <cols>
    <col min="1" max="1" width="2.28125" style="331" customWidth="1"/>
    <col min="2" max="2" width="5.00390625" style="331" customWidth="1"/>
    <col min="3" max="3" width="25.28125" style="331" customWidth="1"/>
    <col min="4" max="5" width="9.28125" style="331" customWidth="1"/>
    <col min="6" max="6" width="23.8515625" style="421" customWidth="1"/>
    <col min="7" max="7" width="18.8515625" style="421" customWidth="1"/>
    <col min="8" max="8" width="12.7109375" style="422" customWidth="1"/>
    <col min="9" max="9" width="14.421875" style="422" bestFit="1" customWidth="1"/>
    <col min="10" max="10" width="14.421875" style="422" customWidth="1"/>
    <col min="11" max="11" width="16.28125" style="421" customWidth="1"/>
    <col min="12" max="12" width="13.57421875" style="331" customWidth="1"/>
    <col min="13" max="13" width="13.140625" style="421" bestFit="1" customWidth="1"/>
    <col min="14" max="14" width="3.7109375" style="331" customWidth="1"/>
    <col min="15" max="15" width="12.7109375" style="331" customWidth="1"/>
    <col min="16" max="16384" width="0" style="331" hidden="1" customWidth="1"/>
  </cols>
  <sheetData>
    <row r="1" spans="2:14" s="44" customFormat="1" ht="12.75">
      <c r="B1" s="863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5"/>
    </row>
    <row r="2" spans="2:14" s="44" customFormat="1" ht="12.75">
      <c r="B2" s="866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2"/>
    </row>
    <row r="3" spans="2:14" s="44" customFormat="1" ht="12.75">
      <c r="B3" s="866" t="s">
        <v>51</v>
      </c>
      <c r="C3" s="811" t="s">
        <v>51</v>
      </c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2"/>
    </row>
    <row r="4" spans="2:14" s="44" customFormat="1" ht="12.75">
      <c r="B4" s="866" t="s">
        <v>417</v>
      </c>
      <c r="C4" s="811" t="s">
        <v>52</v>
      </c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2"/>
    </row>
    <row r="5" spans="2:14" s="44" customFormat="1" ht="12.75">
      <c r="B5" s="866" t="s">
        <v>477</v>
      </c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2"/>
    </row>
    <row r="6" spans="2:14" s="44" customFormat="1" ht="10.5" customHeight="1">
      <c r="B6" s="866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2"/>
    </row>
    <row r="7" spans="2:14" s="44" customFormat="1" ht="12.75">
      <c r="B7" s="910"/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2"/>
    </row>
    <row r="8" spans="2:22" s="423" customFormat="1" ht="12.75">
      <c r="B8" s="907" t="s">
        <v>118</v>
      </c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9"/>
      <c r="O8" s="86"/>
      <c r="P8" s="86"/>
      <c r="Q8" s="86"/>
      <c r="R8" s="86"/>
      <c r="S8" s="86"/>
      <c r="T8" s="86"/>
      <c r="U8" s="86"/>
      <c r="V8" s="86"/>
    </row>
    <row r="9" spans="2:14" ht="12.75">
      <c r="B9" s="110"/>
      <c r="C9" s="111" t="s">
        <v>193</v>
      </c>
      <c r="D9" s="111"/>
      <c r="E9" s="111"/>
      <c r="F9" s="412"/>
      <c r="G9" s="451" t="s">
        <v>286</v>
      </c>
      <c r="H9" s="112"/>
      <c r="I9" s="413"/>
      <c r="J9" s="112"/>
      <c r="K9" s="112"/>
      <c r="L9" s="112"/>
      <c r="M9" s="112"/>
      <c r="N9" s="113"/>
    </row>
    <row r="10" spans="2:14" ht="12.75">
      <c r="B10" s="918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20"/>
    </row>
    <row r="11" spans="2:14" ht="12.75">
      <c r="B11" s="329"/>
      <c r="C11" s="134"/>
      <c r="D11" s="134"/>
      <c r="E11" s="134"/>
      <c r="F11" s="412"/>
      <c r="G11" s="412"/>
      <c r="H11" s="413"/>
      <c r="I11" s="413"/>
      <c r="J11" s="413"/>
      <c r="K11" s="412"/>
      <c r="L11" s="134"/>
      <c r="M11" s="412"/>
      <c r="N11" s="63"/>
    </row>
    <row r="12" spans="2:14" s="242" customFormat="1" ht="34.5" customHeight="1">
      <c r="B12" s="464"/>
      <c r="C12" s="833" t="s">
        <v>125</v>
      </c>
      <c r="D12" s="834"/>
      <c r="E12" s="834"/>
      <c r="F12" s="834"/>
      <c r="G12" s="834"/>
      <c r="H12" s="834"/>
      <c r="I12" s="834"/>
      <c r="J12" s="834"/>
      <c r="K12" s="834"/>
      <c r="L12" s="834"/>
      <c r="M12" s="835"/>
      <c r="N12" s="465"/>
    </row>
    <row r="13" spans="2:16" ht="17.25" customHeight="1">
      <c r="B13" s="329"/>
      <c r="C13" s="916" t="s">
        <v>281</v>
      </c>
      <c r="D13" s="901" t="s">
        <v>274</v>
      </c>
      <c r="E13" s="903"/>
      <c r="F13" s="916" t="s">
        <v>42</v>
      </c>
      <c r="G13" s="916" t="s">
        <v>48</v>
      </c>
      <c r="H13" s="916" t="s">
        <v>4</v>
      </c>
      <c r="I13" s="916" t="s">
        <v>282</v>
      </c>
      <c r="J13" s="916" t="s">
        <v>283</v>
      </c>
      <c r="K13" s="916" t="s">
        <v>284</v>
      </c>
      <c r="L13" s="901" t="s">
        <v>24</v>
      </c>
      <c r="M13" s="903"/>
      <c r="N13" s="330"/>
      <c r="O13" s="134"/>
      <c r="P13" s="330"/>
    </row>
    <row r="14" spans="2:16" ht="105.75" customHeight="1">
      <c r="B14" s="329"/>
      <c r="C14" s="917"/>
      <c r="D14" s="452" t="s">
        <v>275</v>
      </c>
      <c r="E14" s="452" t="s">
        <v>276</v>
      </c>
      <c r="F14" s="917"/>
      <c r="G14" s="917"/>
      <c r="H14" s="917"/>
      <c r="I14" s="917"/>
      <c r="J14" s="917"/>
      <c r="K14" s="917"/>
      <c r="L14" s="137" t="s">
        <v>185</v>
      </c>
      <c r="M14" s="137" t="s">
        <v>18</v>
      </c>
      <c r="N14" s="330"/>
      <c r="O14" s="134"/>
      <c r="P14" s="330"/>
    </row>
    <row r="15" spans="2:16" ht="12.75">
      <c r="B15" s="329"/>
      <c r="C15" s="466"/>
      <c r="D15" s="466"/>
      <c r="E15" s="466"/>
      <c r="F15" s="466"/>
      <c r="G15" s="466"/>
      <c r="H15" s="466"/>
      <c r="I15" s="466"/>
      <c r="J15" s="466"/>
      <c r="K15" s="454"/>
      <c r="L15" s="454"/>
      <c r="M15" s="201">
        <f aca="true" t="shared" si="0" ref="M15:M20">$K15*L15</f>
        <v>0</v>
      </c>
      <c r="N15" s="330"/>
      <c r="O15" s="134"/>
      <c r="P15" s="330"/>
    </row>
    <row r="16" spans="2:16" ht="12.75">
      <c r="B16" s="329"/>
      <c r="C16" s="467"/>
      <c r="D16" s="467"/>
      <c r="E16" s="467"/>
      <c r="F16" s="467"/>
      <c r="G16" s="467"/>
      <c r="H16" s="467"/>
      <c r="I16" s="467"/>
      <c r="J16" s="467"/>
      <c r="K16" s="456"/>
      <c r="L16" s="456"/>
      <c r="M16" s="457">
        <f t="shared" si="0"/>
        <v>0</v>
      </c>
      <c r="N16" s="330"/>
      <c r="O16" s="134"/>
      <c r="P16" s="330"/>
    </row>
    <row r="17" spans="2:16" ht="12.75">
      <c r="B17" s="329"/>
      <c r="C17" s="467"/>
      <c r="D17" s="467"/>
      <c r="E17" s="467"/>
      <c r="F17" s="467"/>
      <c r="G17" s="467"/>
      <c r="H17" s="467"/>
      <c r="I17" s="467"/>
      <c r="J17" s="467"/>
      <c r="K17" s="456"/>
      <c r="L17" s="456"/>
      <c r="M17" s="457">
        <f t="shared" si="0"/>
        <v>0</v>
      </c>
      <c r="N17" s="330"/>
      <c r="O17" s="134"/>
      <c r="P17" s="330"/>
    </row>
    <row r="18" spans="2:16" ht="12.75">
      <c r="B18" s="329"/>
      <c r="C18" s="467"/>
      <c r="D18" s="467"/>
      <c r="E18" s="467"/>
      <c r="F18" s="467"/>
      <c r="G18" s="467"/>
      <c r="H18" s="467"/>
      <c r="I18" s="467"/>
      <c r="J18" s="467"/>
      <c r="K18" s="456"/>
      <c r="L18" s="456"/>
      <c r="M18" s="457">
        <f t="shared" si="0"/>
        <v>0</v>
      </c>
      <c r="N18" s="330"/>
      <c r="O18" s="134"/>
      <c r="P18" s="330"/>
    </row>
    <row r="19" spans="2:16" ht="12.75">
      <c r="B19" s="329"/>
      <c r="C19" s="467"/>
      <c r="D19" s="467"/>
      <c r="E19" s="467"/>
      <c r="F19" s="467"/>
      <c r="G19" s="467"/>
      <c r="H19" s="467"/>
      <c r="I19" s="467"/>
      <c r="J19" s="467"/>
      <c r="K19" s="456"/>
      <c r="L19" s="456"/>
      <c r="M19" s="457">
        <f t="shared" si="0"/>
        <v>0</v>
      </c>
      <c r="N19" s="330"/>
      <c r="O19" s="134"/>
      <c r="P19" s="330"/>
    </row>
    <row r="20" spans="2:16" ht="12.75">
      <c r="B20" s="329"/>
      <c r="C20" s="468"/>
      <c r="D20" s="468"/>
      <c r="E20" s="468"/>
      <c r="F20" s="468"/>
      <c r="G20" s="468"/>
      <c r="H20" s="468"/>
      <c r="I20" s="468"/>
      <c r="J20" s="468"/>
      <c r="K20" s="461"/>
      <c r="L20" s="461"/>
      <c r="M20" s="204">
        <f t="shared" si="0"/>
        <v>0</v>
      </c>
      <c r="N20" s="330"/>
      <c r="O20" s="134"/>
      <c r="P20" s="330"/>
    </row>
    <row r="21" spans="2:16" ht="12.75">
      <c r="B21" s="329"/>
      <c r="C21" s="828"/>
      <c r="D21" s="829"/>
      <c r="E21" s="829"/>
      <c r="F21" s="829"/>
      <c r="G21" s="829"/>
      <c r="H21" s="829"/>
      <c r="I21" s="829"/>
      <c r="J21" s="829"/>
      <c r="K21" s="829"/>
      <c r="L21" s="830"/>
      <c r="M21" s="207">
        <f>SUM(M15:M20)</f>
        <v>0</v>
      </c>
      <c r="N21" s="330"/>
      <c r="O21" s="134"/>
      <c r="P21" s="330"/>
    </row>
    <row r="22" spans="2:14" ht="12.75">
      <c r="B22" s="329"/>
      <c r="C22" s="134"/>
      <c r="D22" s="134"/>
      <c r="E22" s="134"/>
      <c r="F22" s="412"/>
      <c r="G22" s="412"/>
      <c r="H22" s="413"/>
      <c r="I22" s="413"/>
      <c r="J22" s="413"/>
      <c r="K22" s="412"/>
      <c r="L22" s="134"/>
      <c r="M22" s="412"/>
      <c r="N22" s="330"/>
    </row>
    <row r="23" spans="2:14" ht="12.75">
      <c r="B23" s="329"/>
      <c r="C23" s="134"/>
      <c r="D23" s="134"/>
      <c r="E23" s="134"/>
      <c r="F23" s="412"/>
      <c r="G23" s="412"/>
      <c r="H23" s="413"/>
      <c r="I23" s="413"/>
      <c r="J23" s="413"/>
      <c r="K23" s="412"/>
      <c r="L23" s="134"/>
      <c r="M23" s="412"/>
      <c r="N23" s="330"/>
    </row>
    <row r="24" spans="2:14" ht="12.75">
      <c r="B24" s="329"/>
      <c r="C24" s="134"/>
      <c r="D24" s="134"/>
      <c r="E24" s="469" t="s">
        <v>454</v>
      </c>
      <c r="F24" s="412"/>
      <c r="G24" s="412"/>
      <c r="H24" s="413"/>
      <c r="I24" s="413"/>
      <c r="J24" s="413"/>
      <c r="K24" s="412"/>
      <c r="L24" s="134"/>
      <c r="M24" s="412"/>
      <c r="N24" s="330"/>
    </row>
    <row r="25" spans="2:14" ht="12.75">
      <c r="B25" s="332"/>
      <c r="C25" s="333"/>
      <c r="D25" s="333"/>
      <c r="E25" s="333"/>
      <c r="F25" s="419"/>
      <c r="G25" s="419"/>
      <c r="H25" s="420"/>
      <c r="I25" s="420"/>
      <c r="J25" s="420"/>
      <c r="K25" s="419"/>
      <c r="L25" s="333"/>
      <c r="M25" s="419"/>
      <c r="N25" s="334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B6:N6"/>
    <mergeCell ref="B7:N7"/>
    <mergeCell ref="B5:N5"/>
    <mergeCell ref="B1:N1"/>
    <mergeCell ref="B2:N2"/>
    <mergeCell ref="B3:N3"/>
    <mergeCell ref="B4:N4"/>
    <mergeCell ref="B8:N8"/>
    <mergeCell ref="I13:I14"/>
    <mergeCell ref="J13:J14"/>
    <mergeCell ref="D13:E13"/>
    <mergeCell ref="F13:F14"/>
    <mergeCell ref="G13:G14"/>
    <mergeCell ref="H13:H14"/>
    <mergeCell ref="C21:L21"/>
    <mergeCell ref="B10:N10"/>
    <mergeCell ref="K13:K14"/>
    <mergeCell ref="C12:M12"/>
    <mergeCell ref="L13:M13"/>
    <mergeCell ref="C13:C14"/>
  </mergeCells>
  <printOptions horizontalCentered="1"/>
  <pageMargins left="0.5" right="0.31496062992125984" top="0.4330708661417323" bottom="0.6299212598425197" header="0" footer="0"/>
  <pageSetup fitToHeight="2" horizontalDpi="300" verticalDpi="300" orientation="landscape" scale="70" r:id="rId2"/>
  <headerFooter alignWithMargins="0">
    <oddFooter>&amp;C_______________________
VoBo Ordenador Gasto&amp;RVicerrectoría Administrativa
&amp;F
&amp;A</oddFooter>
  </headerFooter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B1:U31"/>
  <sheetViews>
    <sheetView view="pageBreakPreview" zoomScaleNormal="80" zoomScaleSheetLayoutView="100" zoomScalePageLayoutView="0" workbookViewId="0" topLeftCell="A1">
      <selection activeCell="E32" sqref="E32"/>
    </sheetView>
  </sheetViews>
  <sheetFormatPr defaultColWidth="0" defaultRowHeight="12.75"/>
  <cols>
    <col min="1" max="1" width="4.140625" style="40" customWidth="1"/>
    <col min="2" max="2" width="3.140625" style="40" customWidth="1"/>
    <col min="3" max="3" width="44.8515625" style="40" customWidth="1"/>
    <col min="4" max="4" width="16.7109375" style="68" bestFit="1" customWidth="1"/>
    <col min="5" max="5" width="14.140625" style="68" customWidth="1"/>
    <col min="6" max="6" width="15.421875" style="69" customWidth="1"/>
    <col min="7" max="7" width="3.57421875" style="69" customWidth="1"/>
    <col min="8" max="8" width="19.140625" style="40" hidden="1" customWidth="1"/>
    <col min="9" max="16384" width="0" style="40" hidden="1" customWidth="1"/>
  </cols>
  <sheetData>
    <row r="1" spans="2:15" s="44" customFormat="1" ht="12.75">
      <c r="B1" s="863"/>
      <c r="C1" s="864"/>
      <c r="D1" s="864"/>
      <c r="E1" s="864"/>
      <c r="F1" s="864"/>
      <c r="G1" s="865"/>
      <c r="H1" s="470"/>
      <c r="I1" s="470"/>
      <c r="J1" s="470"/>
      <c r="K1" s="470"/>
      <c r="L1" s="470"/>
      <c r="M1" s="470"/>
      <c r="N1" s="470"/>
      <c r="O1" s="470"/>
    </row>
    <row r="2" spans="2:15" s="44" customFormat="1" ht="12.75">
      <c r="B2" s="866"/>
      <c r="C2" s="811"/>
      <c r="D2" s="811"/>
      <c r="E2" s="811"/>
      <c r="F2" s="811"/>
      <c r="G2" s="812"/>
      <c r="H2" s="470"/>
      <c r="I2" s="470"/>
      <c r="J2" s="470"/>
      <c r="K2" s="470"/>
      <c r="L2" s="470"/>
      <c r="M2" s="470"/>
      <c r="N2" s="470"/>
      <c r="O2" s="470"/>
    </row>
    <row r="3" spans="2:15" s="44" customFormat="1" ht="12.75">
      <c r="B3" s="866" t="s">
        <v>51</v>
      </c>
      <c r="C3" s="811" t="s">
        <v>51</v>
      </c>
      <c r="D3" s="811"/>
      <c r="E3" s="811"/>
      <c r="F3" s="811"/>
      <c r="G3" s="812"/>
      <c r="H3" s="470"/>
      <c r="I3" s="470"/>
      <c r="J3" s="470"/>
      <c r="K3" s="470"/>
      <c r="L3" s="470"/>
      <c r="M3" s="470"/>
      <c r="N3" s="470"/>
      <c r="O3" s="470"/>
    </row>
    <row r="4" spans="2:15" s="44" customFormat="1" ht="12.75">
      <c r="B4" s="866" t="s">
        <v>417</v>
      </c>
      <c r="C4" s="811" t="s">
        <v>52</v>
      </c>
      <c r="D4" s="811"/>
      <c r="E4" s="811"/>
      <c r="F4" s="811"/>
      <c r="G4" s="812"/>
      <c r="H4" s="470"/>
      <c r="I4" s="470"/>
      <c r="J4" s="470"/>
      <c r="K4" s="470"/>
      <c r="L4" s="470"/>
      <c r="M4" s="470"/>
      <c r="N4" s="470"/>
      <c r="O4" s="470"/>
    </row>
    <row r="5" spans="2:15" s="44" customFormat="1" ht="12.75">
      <c r="B5" s="866" t="s">
        <v>477</v>
      </c>
      <c r="C5" s="811"/>
      <c r="D5" s="811"/>
      <c r="E5" s="811"/>
      <c r="F5" s="811"/>
      <c r="G5" s="812"/>
      <c r="H5" s="470"/>
      <c r="I5" s="470"/>
      <c r="J5" s="470"/>
      <c r="K5" s="470"/>
      <c r="L5" s="470"/>
      <c r="M5" s="470"/>
      <c r="N5" s="470"/>
      <c r="O5" s="470"/>
    </row>
    <row r="6" spans="2:15" s="44" customFormat="1" ht="12.75">
      <c r="B6" s="867"/>
      <c r="C6" s="868"/>
      <c r="D6" s="868"/>
      <c r="E6" s="868"/>
      <c r="F6" s="868"/>
      <c r="G6" s="869"/>
      <c r="H6" s="470"/>
      <c r="I6" s="470"/>
      <c r="J6" s="470"/>
      <c r="K6" s="470"/>
      <c r="L6" s="470"/>
      <c r="M6" s="470"/>
      <c r="N6" s="470"/>
      <c r="O6" s="470"/>
    </row>
    <row r="7" spans="2:15" s="44" customFormat="1" ht="12.75">
      <c r="B7" s="45"/>
      <c r="C7" s="46"/>
      <c r="D7" s="46"/>
      <c r="E7" s="46"/>
      <c r="F7" s="46"/>
      <c r="G7" s="47"/>
      <c r="H7" s="656" t="s">
        <v>476</v>
      </c>
      <c r="I7" s="470"/>
      <c r="J7" s="470"/>
      <c r="K7" s="470"/>
      <c r="L7" s="470"/>
      <c r="M7" s="470"/>
      <c r="N7" s="470"/>
      <c r="O7" s="470"/>
    </row>
    <row r="8" spans="2:21" s="302" customFormat="1" ht="12.75">
      <c r="B8" s="300"/>
      <c r="C8" s="924" t="s">
        <v>473</v>
      </c>
      <c r="D8" s="924"/>
      <c r="E8" s="924"/>
      <c r="F8" s="924"/>
      <c r="G8" s="84"/>
      <c r="H8" s="657">
        <v>1.07</v>
      </c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</row>
    <row r="9" spans="2:8" s="302" customFormat="1" ht="12.75">
      <c r="B9" s="300"/>
      <c r="C9" s="79" t="s">
        <v>428</v>
      </c>
      <c r="D9" s="79"/>
      <c r="E9" s="79"/>
      <c r="F9" s="471"/>
      <c r="G9" s="472"/>
      <c r="H9" s="470"/>
    </row>
    <row r="10" spans="2:7" s="475" customFormat="1" ht="12.75">
      <c r="B10" s="473"/>
      <c r="C10" s="474"/>
      <c r="D10" s="474"/>
      <c r="E10" s="474"/>
      <c r="F10" s="474"/>
      <c r="G10" s="80"/>
    </row>
    <row r="11" spans="2:7" s="302" customFormat="1" ht="12.75">
      <c r="B11" s="300"/>
      <c r="C11" s="335"/>
      <c r="D11" s="409"/>
      <c r="E11" s="409"/>
      <c r="F11" s="410"/>
      <c r="G11" s="476"/>
    </row>
    <row r="12" spans="2:7" s="76" customFormat="1" ht="19.5" customHeight="1">
      <c r="B12" s="75"/>
      <c r="C12" s="707" t="s">
        <v>37</v>
      </c>
      <c r="D12" s="707" t="s">
        <v>47</v>
      </c>
      <c r="E12" s="729" t="s">
        <v>24</v>
      </c>
      <c r="F12" s="730"/>
      <c r="G12" s="301"/>
    </row>
    <row r="13" spans="2:7" s="76" customFormat="1" ht="27.75" customHeight="1">
      <c r="B13" s="75"/>
      <c r="C13" s="707"/>
      <c r="D13" s="707"/>
      <c r="E13" s="125" t="s">
        <v>185</v>
      </c>
      <c r="F13" s="125" t="s">
        <v>18</v>
      </c>
      <c r="G13" s="74"/>
    </row>
    <row r="14" spans="2:7" s="342" customFormat="1" ht="12.75">
      <c r="B14" s="339"/>
      <c r="C14" s="477" t="s">
        <v>222</v>
      </c>
      <c r="D14" s="442">
        <v>214000</v>
      </c>
      <c r="E14" s="478"/>
      <c r="F14" s="442">
        <f>+$D14*E14</f>
        <v>0</v>
      </c>
      <c r="G14" s="63"/>
    </row>
    <row r="15" spans="2:7" s="342" customFormat="1" ht="12.75">
      <c r="B15" s="339"/>
      <c r="C15" s="479" t="s">
        <v>225</v>
      </c>
      <c r="D15" s="443">
        <v>64200.00000000001</v>
      </c>
      <c r="E15" s="480"/>
      <c r="F15" s="443">
        <f aca="true" t="shared" si="0" ref="F15:F22">+$D15*E15</f>
        <v>0</v>
      </c>
      <c r="G15" s="319"/>
    </row>
    <row r="16" spans="2:7" s="342" customFormat="1" ht="12.75">
      <c r="B16" s="339"/>
      <c r="C16" s="479" t="s">
        <v>224</v>
      </c>
      <c r="D16" s="443">
        <v>1100</v>
      </c>
      <c r="E16" s="480"/>
      <c r="F16" s="443">
        <f t="shared" si="0"/>
        <v>0</v>
      </c>
      <c r="G16" s="319"/>
    </row>
    <row r="17" spans="2:7" s="342" customFormat="1" ht="12.75">
      <c r="B17" s="339"/>
      <c r="C17" s="479" t="s">
        <v>376</v>
      </c>
      <c r="D17" s="443">
        <v>2700</v>
      </c>
      <c r="E17" s="480"/>
      <c r="F17" s="443">
        <f t="shared" si="0"/>
        <v>0</v>
      </c>
      <c r="G17" s="319"/>
    </row>
    <row r="18" spans="2:7" s="342" customFormat="1" ht="12.75">
      <c r="B18" s="339"/>
      <c r="C18" s="479" t="s">
        <v>377</v>
      </c>
      <c r="D18" s="443">
        <v>4815</v>
      </c>
      <c r="E18" s="480"/>
      <c r="F18" s="443">
        <f t="shared" si="0"/>
        <v>0</v>
      </c>
      <c r="G18" s="319"/>
    </row>
    <row r="19" spans="2:7" s="342" customFormat="1" ht="12.75">
      <c r="B19" s="339"/>
      <c r="C19" s="479" t="s">
        <v>223</v>
      </c>
      <c r="D19" s="443">
        <v>9095</v>
      </c>
      <c r="E19" s="480"/>
      <c r="F19" s="443">
        <f t="shared" si="0"/>
        <v>0</v>
      </c>
      <c r="G19" s="319"/>
    </row>
    <row r="20" spans="2:7" s="331" customFormat="1" ht="12.75">
      <c r="B20" s="329"/>
      <c r="C20" s="651" t="s">
        <v>497</v>
      </c>
      <c r="D20" s="457">
        <f>515000*0.05*1.04</f>
        <v>26780</v>
      </c>
      <c r="E20" s="677"/>
      <c r="F20" s="457">
        <f t="shared" si="0"/>
        <v>0</v>
      </c>
      <c r="G20" s="330"/>
    </row>
    <row r="21" spans="2:7" s="331" customFormat="1" ht="12.75">
      <c r="B21" s="329"/>
      <c r="C21" s="651" t="s">
        <v>496</v>
      </c>
      <c r="D21" s="457">
        <v>1200</v>
      </c>
      <c r="E21" s="677"/>
      <c r="F21" s="457">
        <f t="shared" si="0"/>
        <v>0</v>
      </c>
      <c r="G21" s="330"/>
    </row>
    <row r="22" spans="2:7" s="342" customFormat="1" ht="12.75">
      <c r="B22" s="339"/>
      <c r="C22" s="481" t="s">
        <v>264</v>
      </c>
      <c r="D22" s="417">
        <v>0</v>
      </c>
      <c r="E22" s="480"/>
      <c r="F22" s="443">
        <f t="shared" si="0"/>
        <v>0</v>
      </c>
      <c r="G22" s="319"/>
    </row>
    <row r="23" spans="2:7" s="342" customFormat="1" ht="12.75">
      <c r="B23" s="339"/>
      <c r="C23" s="923" t="s">
        <v>126</v>
      </c>
      <c r="D23" s="923"/>
      <c r="E23" s="923"/>
      <c r="F23" s="207">
        <f>SUM(F14:F22)</f>
        <v>0</v>
      </c>
      <c r="G23" s="319"/>
    </row>
    <row r="24" spans="2:7" s="342" customFormat="1" ht="12.75">
      <c r="B24" s="339"/>
      <c r="C24" s="338"/>
      <c r="D24" s="427"/>
      <c r="E24" s="427"/>
      <c r="F24" s="428"/>
      <c r="G24" s="319"/>
    </row>
    <row r="25" spans="2:7" ht="12.75">
      <c r="B25" s="42"/>
      <c r="C25" s="43"/>
      <c r="D25" s="66"/>
      <c r="E25" s="66"/>
      <c r="F25" s="67"/>
      <c r="G25" s="78"/>
    </row>
    <row r="30" ht="12.75">
      <c r="D30" s="40"/>
    </row>
    <row r="31" ht="12.75">
      <c r="D31" s="40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1:G1"/>
    <mergeCell ref="B2:G2"/>
    <mergeCell ref="B3:G3"/>
    <mergeCell ref="B4:G4"/>
    <mergeCell ref="C23:E23"/>
    <mergeCell ref="E12:F12"/>
    <mergeCell ref="B5:G5"/>
    <mergeCell ref="C12:C13"/>
    <mergeCell ref="D12:D13"/>
    <mergeCell ref="C8:F8"/>
    <mergeCell ref="B6:G6"/>
  </mergeCells>
  <printOptions horizontalCentered="1"/>
  <pageMargins left="0.31496062992125984" right="0.31496062992125984" top="0.4330708661417323" bottom="0.6299212598425197" header="0" footer="0"/>
  <pageSetup horizontalDpi="300" verticalDpi="300" orientation="landscape" scale="70" r:id="rId2"/>
  <headerFooter alignWithMargins="0">
    <oddFooter>&amp;C_______________________
VoBo Ordenador Gasto&amp;RVicerrectoría Administrativa
&amp;F
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B1:W71"/>
  <sheetViews>
    <sheetView zoomScaleSheetLayoutView="100" zoomScalePageLayoutView="0" workbookViewId="0" topLeftCell="A49">
      <selection activeCell="E71" sqref="E71"/>
    </sheetView>
  </sheetViews>
  <sheetFormatPr defaultColWidth="0" defaultRowHeight="12.75"/>
  <cols>
    <col min="1" max="1" width="3.28125" style="342" customWidth="1"/>
    <col min="2" max="2" width="3.8515625" style="342" customWidth="1"/>
    <col min="3" max="3" width="53.140625" style="342" customWidth="1"/>
    <col min="4" max="4" width="18.28125" style="342" customWidth="1"/>
    <col min="5" max="5" width="18.7109375" style="431" customWidth="1"/>
    <col min="6" max="6" width="12.57421875" style="431" customWidth="1"/>
    <col min="7" max="7" width="12.28125" style="432" customWidth="1"/>
    <col min="8" max="8" width="3.57421875" style="432" customWidth="1"/>
    <col min="9" max="9" width="33.00390625" style="432" hidden="1" customWidth="1"/>
    <col min="10" max="16384" width="0" style="342" hidden="1" customWidth="1"/>
  </cols>
  <sheetData>
    <row r="1" spans="2:12" s="44" customFormat="1" ht="12.75">
      <c r="B1" s="866"/>
      <c r="C1" s="811"/>
      <c r="D1" s="811"/>
      <c r="E1" s="811"/>
      <c r="F1" s="811"/>
      <c r="G1" s="811"/>
      <c r="H1" s="812"/>
      <c r="I1" s="475" t="s">
        <v>475</v>
      </c>
      <c r="J1" s="82"/>
      <c r="K1" s="82"/>
      <c r="L1" s="83"/>
    </row>
    <row r="2" spans="2:12" s="44" customFormat="1" ht="12.75">
      <c r="B2" s="866" t="s">
        <v>51</v>
      </c>
      <c r="C2" s="811" t="s">
        <v>51</v>
      </c>
      <c r="D2" s="811"/>
      <c r="E2" s="811"/>
      <c r="F2" s="811"/>
      <c r="G2" s="811"/>
      <c r="H2" s="812"/>
      <c r="I2" s="475">
        <v>1.08</v>
      </c>
      <c r="J2" s="82"/>
      <c r="K2" s="82"/>
      <c r="L2" s="83"/>
    </row>
    <row r="3" spans="2:12" s="44" customFormat="1" ht="12.75">
      <c r="B3" s="866" t="s">
        <v>417</v>
      </c>
      <c r="C3" s="811" t="s">
        <v>52</v>
      </c>
      <c r="D3" s="811"/>
      <c r="E3" s="811"/>
      <c r="F3" s="811"/>
      <c r="G3" s="811"/>
      <c r="H3" s="812"/>
      <c r="I3" s="475"/>
      <c r="J3" s="82"/>
      <c r="K3" s="82"/>
      <c r="L3" s="83"/>
    </row>
    <row r="4" spans="2:12" s="44" customFormat="1" ht="12.75">
      <c r="B4" s="866" t="s">
        <v>477</v>
      </c>
      <c r="C4" s="811"/>
      <c r="D4" s="811"/>
      <c r="E4" s="811"/>
      <c r="F4" s="811"/>
      <c r="G4" s="811"/>
      <c r="H4" s="812"/>
      <c r="I4" s="475"/>
      <c r="J4" s="82"/>
      <c r="K4" s="82"/>
      <c r="L4" s="83"/>
    </row>
    <row r="5" spans="2:12" s="44" customFormat="1" ht="12.75">
      <c r="B5" s="867"/>
      <c r="C5" s="868"/>
      <c r="D5" s="868"/>
      <c r="E5" s="868"/>
      <c r="F5" s="868"/>
      <c r="G5" s="868"/>
      <c r="H5" s="869"/>
      <c r="J5" s="82"/>
      <c r="K5" s="82"/>
      <c r="L5" s="83"/>
    </row>
    <row r="6" spans="2:8" s="44" customFormat="1" ht="12.75">
      <c r="B6" s="45"/>
      <c r="C6" s="46"/>
      <c r="D6" s="46"/>
      <c r="E6" s="46"/>
      <c r="F6" s="46"/>
      <c r="G6" s="46"/>
      <c r="H6" s="47"/>
    </row>
    <row r="7" spans="2:23" s="302" customFormat="1" ht="12.75">
      <c r="B7" s="300"/>
      <c r="C7" s="924" t="s">
        <v>117</v>
      </c>
      <c r="D7" s="924"/>
      <c r="E7" s="924"/>
      <c r="F7" s="924"/>
      <c r="G7" s="924"/>
      <c r="H7" s="84"/>
      <c r="I7" s="85"/>
      <c r="J7" s="85"/>
      <c r="K7" s="85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2:9" s="302" customFormat="1" ht="12.75">
      <c r="B8" s="300"/>
      <c r="C8" s="87" t="s">
        <v>428</v>
      </c>
      <c r="D8" s="87"/>
      <c r="E8" s="409"/>
      <c r="F8" s="409"/>
      <c r="G8" s="410"/>
      <c r="H8" s="490"/>
      <c r="I8" s="491"/>
    </row>
    <row r="9" spans="2:8" s="475" customFormat="1" ht="12.75">
      <c r="B9" s="473"/>
      <c r="C9" s="474"/>
      <c r="D9" s="474"/>
      <c r="E9" s="474"/>
      <c r="F9" s="474"/>
      <c r="G9" s="474"/>
      <c r="H9" s="492"/>
    </row>
    <row r="10" spans="2:8" s="475" customFormat="1" ht="12.75">
      <c r="B10" s="493"/>
      <c r="C10" s="494"/>
      <c r="D10" s="494"/>
      <c r="E10" s="662" t="s">
        <v>487</v>
      </c>
      <c r="F10" s="494">
        <v>515000</v>
      </c>
      <c r="G10" s="494"/>
      <c r="H10" s="495"/>
    </row>
    <row r="11" spans="2:8" s="475" customFormat="1" ht="12.75">
      <c r="B11" s="493"/>
      <c r="C11" s="494"/>
      <c r="D11" s="494"/>
      <c r="E11" s="662" t="s">
        <v>488</v>
      </c>
      <c r="F11" s="494">
        <v>1.04</v>
      </c>
      <c r="G11" s="494"/>
      <c r="H11" s="495"/>
    </row>
    <row r="12" spans="2:9" s="485" customFormat="1" ht="12.75">
      <c r="B12" s="483"/>
      <c r="C12" s="307"/>
      <c r="D12" s="307"/>
      <c r="E12" s="484"/>
      <c r="F12" s="484"/>
      <c r="G12" s="175"/>
      <c r="H12" s="176"/>
      <c r="I12" s="88"/>
    </row>
    <row r="13" spans="2:9" s="41" customFormat="1" ht="34.5" customHeight="1">
      <c r="B13" s="64"/>
      <c r="C13" s="901" t="s">
        <v>115</v>
      </c>
      <c r="D13" s="902"/>
      <c r="E13" s="902"/>
      <c r="F13" s="902"/>
      <c r="G13" s="903"/>
      <c r="H13" s="81"/>
      <c r="I13" s="39"/>
    </row>
    <row r="14" spans="2:9" s="41" customFormat="1" ht="17.25" customHeight="1">
      <c r="B14" s="64"/>
      <c r="C14" s="707" t="s">
        <v>37</v>
      </c>
      <c r="D14" s="707" t="s">
        <v>23</v>
      </c>
      <c r="E14" s="707" t="s">
        <v>371</v>
      </c>
      <c r="F14" s="729" t="s">
        <v>24</v>
      </c>
      <c r="G14" s="730"/>
      <c r="H14" s="81"/>
      <c r="I14" s="39"/>
    </row>
    <row r="15" spans="2:9" s="41" customFormat="1" ht="33.75" customHeight="1">
      <c r="B15" s="64"/>
      <c r="C15" s="707"/>
      <c r="D15" s="707"/>
      <c r="E15" s="707"/>
      <c r="F15" s="125" t="s">
        <v>370</v>
      </c>
      <c r="G15" s="125" t="s">
        <v>18</v>
      </c>
      <c r="H15" s="81"/>
      <c r="I15" s="39"/>
    </row>
    <row r="16" spans="2:9" ht="12.75">
      <c r="B16" s="339"/>
      <c r="C16" s="477" t="s">
        <v>359</v>
      </c>
      <c r="D16" s="477" t="s">
        <v>358</v>
      </c>
      <c r="E16" s="442">
        <v>73900</v>
      </c>
      <c r="F16" s="497"/>
      <c r="G16" s="442">
        <f aca="true" t="shared" si="0" ref="G16:G34">+$E16*F16</f>
        <v>0</v>
      </c>
      <c r="H16" s="81"/>
      <c r="I16" s="39"/>
    </row>
    <row r="17" spans="2:9" ht="12.75">
      <c r="B17" s="339"/>
      <c r="C17" s="479" t="s">
        <v>360</v>
      </c>
      <c r="D17" s="479" t="s">
        <v>358</v>
      </c>
      <c r="E17" s="443">
        <v>86000</v>
      </c>
      <c r="F17" s="435"/>
      <c r="G17" s="443">
        <f t="shared" si="0"/>
        <v>0</v>
      </c>
      <c r="H17" s="81"/>
      <c r="I17" s="39"/>
    </row>
    <row r="18" spans="2:9" ht="12.75">
      <c r="B18" s="339"/>
      <c r="C18" s="479" t="s">
        <v>361</v>
      </c>
      <c r="D18" s="479" t="s">
        <v>358</v>
      </c>
      <c r="E18" s="443">
        <v>99900</v>
      </c>
      <c r="F18" s="435"/>
      <c r="G18" s="443">
        <f t="shared" si="0"/>
        <v>0</v>
      </c>
      <c r="H18" s="81"/>
      <c r="I18" s="39"/>
    </row>
    <row r="19" spans="2:9" ht="12.75">
      <c r="B19" s="339"/>
      <c r="C19" s="479" t="s">
        <v>362</v>
      </c>
      <c r="D19" s="479" t="s">
        <v>363</v>
      </c>
      <c r="E19" s="443">
        <v>3987</v>
      </c>
      <c r="F19" s="415"/>
      <c r="G19" s="443">
        <f t="shared" si="0"/>
        <v>0</v>
      </c>
      <c r="H19" s="81"/>
      <c r="I19" s="39"/>
    </row>
    <row r="20" spans="2:9" ht="12.75">
      <c r="B20" s="339"/>
      <c r="C20" s="651" t="s">
        <v>465</v>
      </c>
      <c r="D20" s="479" t="s">
        <v>358</v>
      </c>
      <c r="E20" s="443">
        <f>0.75*F10*F11</f>
        <v>401700</v>
      </c>
      <c r="F20" s="415"/>
      <c r="G20" s="443">
        <f t="shared" si="0"/>
        <v>0</v>
      </c>
      <c r="H20" s="81"/>
      <c r="I20" s="39"/>
    </row>
    <row r="21" spans="2:9" ht="12.75">
      <c r="B21" s="339"/>
      <c r="C21" s="651" t="s">
        <v>466</v>
      </c>
      <c r="D21" s="479" t="s">
        <v>358</v>
      </c>
      <c r="E21" s="443">
        <f>0.75*F10*F11</f>
        <v>401700</v>
      </c>
      <c r="F21" s="415"/>
      <c r="G21" s="443">
        <f t="shared" si="0"/>
        <v>0</v>
      </c>
      <c r="H21" s="81"/>
      <c r="I21" s="39"/>
    </row>
    <row r="22" spans="2:9" ht="12.75">
      <c r="B22" s="339"/>
      <c r="C22" s="651" t="s">
        <v>467</v>
      </c>
      <c r="D22" s="479" t="s">
        <v>358</v>
      </c>
      <c r="E22" s="443">
        <f>0.5*F10*F11</f>
        <v>267800</v>
      </c>
      <c r="F22" s="415"/>
      <c r="G22" s="443">
        <f t="shared" si="0"/>
        <v>0</v>
      </c>
      <c r="H22" s="81"/>
      <c r="I22" s="39"/>
    </row>
    <row r="23" spans="2:9" ht="12.75">
      <c r="B23" s="339"/>
      <c r="C23" s="651" t="s">
        <v>468</v>
      </c>
      <c r="D23" s="479" t="s">
        <v>358</v>
      </c>
      <c r="E23" s="443">
        <f>0.5*F10*F11</f>
        <v>267800</v>
      </c>
      <c r="F23" s="415"/>
      <c r="G23" s="443">
        <f t="shared" si="0"/>
        <v>0</v>
      </c>
      <c r="H23" s="81"/>
      <c r="I23" s="39"/>
    </row>
    <row r="24" spans="2:9" ht="12.75">
      <c r="B24" s="339"/>
      <c r="C24" s="651" t="s">
        <v>469</v>
      </c>
      <c r="D24" s="479" t="s">
        <v>358</v>
      </c>
      <c r="E24" s="443">
        <f>1.15*F10*F11</f>
        <v>615940</v>
      </c>
      <c r="F24" s="415"/>
      <c r="G24" s="443">
        <f>+$E24*F24</f>
        <v>0</v>
      </c>
      <c r="H24" s="81"/>
      <c r="I24" s="39"/>
    </row>
    <row r="25" spans="2:9" ht="12.75">
      <c r="B25" s="339"/>
      <c r="C25" s="651" t="s">
        <v>470</v>
      </c>
      <c r="D25" s="479" t="s">
        <v>358</v>
      </c>
      <c r="E25" s="443">
        <f>1.15*F10*F11</f>
        <v>615940</v>
      </c>
      <c r="F25" s="415"/>
      <c r="G25" s="443">
        <f>+$E25*F25</f>
        <v>0</v>
      </c>
      <c r="H25" s="81"/>
      <c r="I25" s="39"/>
    </row>
    <row r="26" spans="2:9" ht="12.75">
      <c r="B26" s="339"/>
      <c r="C26" s="651" t="s">
        <v>471</v>
      </c>
      <c r="D26" s="479" t="s">
        <v>358</v>
      </c>
      <c r="E26" s="443">
        <f>0.87*F10*F11</f>
        <v>465972</v>
      </c>
      <c r="F26" s="415"/>
      <c r="G26" s="443">
        <f>+$E26*F26</f>
        <v>0</v>
      </c>
      <c r="H26" s="81"/>
      <c r="I26" s="39"/>
    </row>
    <row r="27" spans="2:9" ht="12.75">
      <c r="B27" s="339"/>
      <c r="C27" s="651" t="s">
        <v>472</v>
      </c>
      <c r="D27" s="479" t="s">
        <v>358</v>
      </c>
      <c r="E27" s="443">
        <f>0.87*F10*F11</f>
        <v>465972</v>
      </c>
      <c r="F27" s="415"/>
      <c r="G27" s="443">
        <f>+$E27*F27</f>
        <v>0</v>
      </c>
      <c r="H27" s="81"/>
      <c r="I27" s="39"/>
    </row>
    <row r="28" spans="2:9" ht="12.75">
      <c r="B28" s="339"/>
      <c r="C28" s="479" t="s">
        <v>265</v>
      </c>
      <c r="D28" s="498" t="s">
        <v>306</v>
      </c>
      <c r="E28" s="443">
        <v>45000</v>
      </c>
      <c r="F28" s="415"/>
      <c r="G28" s="443">
        <f t="shared" si="0"/>
        <v>0</v>
      </c>
      <c r="H28" s="81"/>
      <c r="I28" s="39"/>
    </row>
    <row r="29" spans="2:9" ht="12.75">
      <c r="B29" s="339"/>
      <c r="C29" s="479" t="s">
        <v>266</v>
      </c>
      <c r="D29" s="498" t="s">
        <v>306</v>
      </c>
      <c r="E29" s="443">
        <v>90000</v>
      </c>
      <c r="F29" s="415"/>
      <c r="G29" s="443">
        <f t="shared" si="0"/>
        <v>0</v>
      </c>
      <c r="H29" s="81"/>
      <c r="I29" s="39"/>
    </row>
    <row r="30" spans="2:9" ht="12.75">
      <c r="B30" s="339"/>
      <c r="C30" s="479" t="s">
        <v>364</v>
      </c>
      <c r="D30" s="498" t="s">
        <v>306</v>
      </c>
      <c r="E30" s="443">
        <v>27000</v>
      </c>
      <c r="F30" s="415"/>
      <c r="G30" s="443">
        <f t="shared" si="0"/>
        <v>0</v>
      </c>
      <c r="H30" s="81"/>
      <c r="I30" s="39"/>
    </row>
    <row r="31" spans="2:9" ht="12.75">
      <c r="B31" s="339"/>
      <c r="C31" s="678" t="s">
        <v>382</v>
      </c>
      <c r="D31" s="479" t="s">
        <v>303</v>
      </c>
      <c r="E31" s="443">
        <v>162000</v>
      </c>
      <c r="F31" s="417"/>
      <c r="G31" s="443">
        <f t="shared" si="0"/>
        <v>0</v>
      </c>
      <c r="H31" s="81"/>
      <c r="I31" s="39"/>
    </row>
    <row r="32" spans="2:9" ht="12.75">
      <c r="B32" s="339"/>
      <c r="C32" s="678" t="s">
        <v>426</v>
      </c>
      <c r="D32" s="479" t="s">
        <v>301</v>
      </c>
      <c r="E32" s="457">
        <v>40000</v>
      </c>
      <c r="F32" s="417"/>
      <c r="G32" s="443">
        <f t="shared" si="0"/>
        <v>0</v>
      </c>
      <c r="H32" s="81"/>
      <c r="I32" s="39"/>
    </row>
    <row r="33" spans="2:9" ht="12.75">
      <c r="B33" s="339"/>
      <c r="C33" s="678" t="s">
        <v>426</v>
      </c>
      <c r="D33" s="651" t="s">
        <v>306</v>
      </c>
      <c r="E33" s="457">
        <v>70000</v>
      </c>
      <c r="F33" s="417"/>
      <c r="G33" s="443">
        <f>+$E33*F33</f>
        <v>0</v>
      </c>
      <c r="H33" s="81"/>
      <c r="I33" s="39"/>
    </row>
    <row r="34" spans="2:9" s="280" customFormat="1" ht="12.75">
      <c r="B34" s="277"/>
      <c r="C34" s="499" t="s">
        <v>259</v>
      </c>
      <c r="D34" s="499"/>
      <c r="E34" s="378"/>
      <c r="F34" s="486"/>
      <c r="G34" s="444">
        <f t="shared" si="0"/>
        <v>0</v>
      </c>
      <c r="H34" s="21"/>
      <c r="I34" s="39"/>
    </row>
    <row r="35" spans="2:9" ht="12.75">
      <c r="B35" s="339"/>
      <c r="C35" s="923" t="s">
        <v>113</v>
      </c>
      <c r="D35" s="923"/>
      <c r="E35" s="923"/>
      <c r="F35" s="923"/>
      <c r="G35" s="207">
        <f>SUM(G16:G34)</f>
        <v>0</v>
      </c>
      <c r="H35" s="81"/>
      <c r="I35" s="39"/>
    </row>
    <row r="36" spans="2:9" ht="12.75">
      <c r="B36" s="339"/>
      <c r="C36" s="496"/>
      <c r="D36" s="496"/>
      <c r="E36" s="496"/>
      <c r="F36" s="496"/>
      <c r="G36" s="9"/>
      <c r="H36" s="81"/>
      <c r="I36" s="39"/>
    </row>
    <row r="37" spans="2:9" ht="12.75">
      <c r="B37" s="339"/>
      <c r="C37" s="496"/>
      <c r="D37" s="496"/>
      <c r="E37" s="496"/>
      <c r="F37" s="496"/>
      <c r="G37" s="9"/>
      <c r="H37" s="81"/>
      <c r="I37" s="39"/>
    </row>
    <row r="38" spans="2:9" ht="11.25" customHeight="1" hidden="1">
      <c r="B38" s="339"/>
      <c r="C38" s="496"/>
      <c r="D38" s="496"/>
      <c r="E38" s="496"/>
      <c r="F38" s="496"/>
      <c r="G38" s="9"/>
      <c r="H38" s="81"/>
      <c r="I38" s="39"/>
    </row>
    <row r="39" spans="2:9" ht="23.25" customHeight="1">
      <c r="B39" s="339"/>
      <c r="C39" s="901" t="s">
        <v>365</v>
      </c>
      <c r="D39" s="902"/>
      <c r="E39" s="902"/>
      <c r="F39" s="902"/>
      <c r="G39" s="903"/>
      <c r="H39" s="81"/>
      <c r="I39" s="39"/>
    </row>
    <row r="40" spans="2:9" ht="15" customHeight="1">
      <c r="B40" s="339"/>
      <c r="C40" s="925" t="s">
        <v>455</v>
      </c>
      <c r="D40" s="926"/>
      <c r="E40" s="926"/>
      <c r="F40" s="926"/>
      <c r="G40" s="927"/>
      <c r="H40" s="81"/>
      <c r="I40" s="39"/>
    </row>
    <row r="41" spans="2:9" ht="12" customHeight="1">
      <c r="B41" s="339"/>
      <c r="C41" s="928"/>
      <c r="D41" s="929"/>
      <c r="E41" s="929"/>
      <c r="F41" s="929"/>
      <c r="G41" s="930"/>
      <c r="H41" s="81"/>
      <c r="I41" s="39"/>
    </row>
    <row r="42" spans="2:9" ht="21.75" customHeight="1">
      <c r="B42" s="339"/>
      <c r="C42" s="707" t="s">
        <v>37</v>
      </c>
      <c r="D42" s="707" t="s">
        <v>23</v>
      </c>
      <c r="E42" s="707" t="s">
        <v>371</v>
      </c>
      <c r="F42" s="729" t="s">
        <v>24</v>
      </c>
      <c r="G42" s="730"/>
      <c r="H42" s="81"/>
      <c r="I42" s="39"/>
    </row>
    <row r="43" spans="2:9" ht="33" customHeight="1">
      <c r="B43" s="339"/>
      <c r="C43" s="707"/>
      <c r="D43" s="707"/>
      <c r="E43" s="707"/>
      <c r="F43" s="125" t="s">
        <v>370</v>
      </c>
      <c r="G43" s="125" t="s">
        <v>18</v>
      </c>
      <c r="H43" s="81"/>
      <c r="I43" s="39"/>
    </row>
    <row r="44" spans="2:9" ht="12" customHeight="1">
      <c r="B44" s="339"/>
      <c r="C44" s="684" t="s">
        <v>501</v>
      </c>
      <c r="D44" s="654" t="s">
        <v>358</v>
      </c>
      <c r="E44" s="442">
        <f>515000*1.3*1.05</f>
        <v>702975</v>
      </c>
      <c r="F44" s="497"/>
      <c r="G44" s="442">
        <f aca="true" t="shared" si="1" ref="G44:G53">+$E44*F44</f>
        <v>0</v>
      </c>
      <c r="H44" s="81"/>
      <c r="I44" s="39"/>
    </row>
    <row r="45" spans="2:9" ht="12" customHeight="1">
      <c r="B45" s="339"/>
      <c r="C45" s="651" t="s">
        <v>502</v>
      </c>
      <c r="D45" s="653" t="s">
        <v>358</v>
      </c>
      <c r="E45" s="457">
        <f>515000*1.05</f>
        <v>540750</v>
      </c>
      <c r="F45" s="435"/>
      <c r="G45" s="443">
        <f t="shared" si="1"/>
        <v>0</v>
      </c>
      <c r="H45" s="81"/>
      <c r="I45" s="39"/>
    </row>
    <row r="46" spans="2:9" ht="12" customHeight="1">
      <c r="B46" s="339"/>
      <c r="C46" s="651" t="s">
        <v>498</v>
      </c>
      <c r="D46" s="653" t="s">
        <v>303</v>
      </c>
      <c r="E46" s="443">
        <f>1200000*1.16</f>
        <v>1392000</v>
      </c>
      <c r="F46" s="415"/>
      <c r="G46" s="443">
        <f t="shared" si="1"/>
        <v>0</v>
      </c>
      <c r="H46" s="81"/>
      <c r="I46" s="39"/>
    </row>
    <row r="47" spans="2:9" ht="12" customHeight="1">
      <c r="B47" s="339"/>
      <c r="C47" s="651" t="s">
        <v>498</v>
      </c>
      <c r="D47" s="653" t="s">
        <v>358</v>
      </c>
      <c r="E47" s="443">
        <f>690000*1.16</f>
        <v>800400</v>
      </c>
      <c r="F47" s="415"/>
      <c r="G47" s="443">
        <f t="shared" si="1"/>
        <v>0</v>
      </c>
      <c r="H47" s="81"/>
      <c r="I47" s="39"/>
    </row>
    <row r="48" spans="2:9" ht="12" customHeight="1">
      <c r="B48" s="339"/>
      <c r="C48" s="651" t="s">
        <v>499</v>
      </c>
      <c r="D48" s="653" t="s">
        <v>303</v>
      </c>
      <c r="E48" s="443">
        <f>805000*1.16</f>
        <v>933799.9999999999</v>
      </c>
      <c r="F48" s="415"/>
      <c r="G48" s="443">
        <f t="shared" si="1"/>
        <v>0</v>
      </c>
      <c r="H48" s="81"/>
      <c r="I48" s="39"/>
    </row>
    <row r="49" spans="2:9" ht="12" customHeight="1">
      <c r="B49" s="339"/>
      <c r="C49" s="651" t="s">
        <v>499</v>
      </c>
      <c r="D49" s="653" t="s">
        <v>358</v>
      </c>
      <c r="E49" s="443">
        <f>490000*1.16</f>
        <v>568400</v>
      </c>
      <c r="F49" s="415"/>
      <c r="G49" s="443">
        <f t="shared" si="1"/>
        <v>0</v>
      </c>
      <c r="H49" s="81"/>
      <c r="I49" s="39"/>
    </row>
    <row r="50" spans="2:9" ht="12" customHeight="1">
      <c r="B50" s="339"/>
      <c r="C50" s="651" t="s">
        <v>500</v>
      </c>
      <c r="D50" s="653" t="s">
        <v>303</v>
      </c>
      <c r="E50" s="443">
        <f>420000*1.16</f>
        <v>487199.99999999994</v>
      </c>
      <c r="F50" s="415"/>
      <c r="G50" s="443">
        <f t="shared" si="1"/>
        <v>0</v>
      </c>
      <c r="H50" s="81"/>
      <c r="I50" s="39"/>
    </row>
    <row r="51" spans="2:9" ht="12" customHeight="1">
      <c r="B51" s="339"/>
      <c r="C51" s="651" t="s">
        <v>500</v>
      </c>
      <c r="D51" s="653" t="s">
        <v>358</v>
      </c>
      <c r="E51" s="443">
        <f>250000*1.16</f>
        <v>290000</v>
      </c>
      <c r="F51" s="415"/>
      <c r="G51" s="443">
        <f t="shared" si="1"/>
        <v>0</v>
      </c>
      <c r="H51" s="81"/>
      <c r="I51" s="39"/>
    </row>
    <row r="52" spans="2:9" ht="12" customHeight="1">
      <c r="B52" s="339"/>
      <c r="C52" s="651" t="s">
        <v>503</v>
      </c>
      <c r="D52" s="653" t="s">
        <v>303</v>
      </c>
      <c r="E52" s="443">
        <f>615000*1.16*1.05</f>
        <v>749070</v>
      </c>
      <c r="F52" s="415"/>
      <c r="G52" s="443">
        <f t="shared" si="1"/>
        <v>0</v>
      </c>
      <c r="H52" s="81"/>
      <c r="I52" s="39"/>
    </row>
    <row r="53" spans="2:9" ht="12" customHeight="1">
      <c r="B53" s="339"/>
      <c r="C53" s="651" t="s">
        <v>503</v>
      </c>
      <c r="D53" s="653" t="s">
        <v>358</v>
      </c>
      <c r="E53" s="443">
        <f>395000*1.16*1.05</f>
        <v>481109.99999999994</v>
      </c>
      <c r="F53" s="415"/>
      <c r="G53" s="443">
        <f t="shared" si="1"/>
        <v>0</v>
      </c>
      <c r="H53" s="81"/>
      <c r="I53" s="39"/>
    </row>
    <row r="54" spans="2:9" ht="27" customHeight="1">
      <c r="B54" s="339"/>
      <c r="C54" s="685" t="s">
        <v>504</v>
      </c>
      <c r="D54" s="651" t="s">
        <v>303</v>
      </c>
      <c r="E54" s="443"/>
      <c r="F54" s="417"/>
      <c r="G54" s="443"/>
      <c r="H54" s="81"/>
      <c r="I54" s="39"/>
    </row>
    <row r="55" spans="2:9" ht="12" customHeight="1">
      <c r="B55" s="339"/>
      <c r="C55" s="487" t="s">
        <v>259</v>
      </c>
      <c r="D55" s="479"/>
      <c r="E55" s="443"/>
      <c r="F55" s="417"/>
      <c r="G55" s="443">
        <f>+$E55*F55</f>
        <v>0</v>
      </c>
      <c r="H55" s="81"/>
      <c r="I55" s="39"/>
    </row>
    <row r="56" spans="2:9" ht="12.75">
      <c r="B56" s="339"/>
      <c r="C56" s="923" t="s">
        <v>422</v>
      </c>
      <c r="D56" s="923"/>
      <c r="E56" s="923"/>
      <c r="F56" s="923"/>
      <c r="G56" s="207">
        <f>SUM(G44:G55)</f>
        <v>0</v>
      </c>
      <c r="H56" s="81"/>
      <c r="I56" s="39"/>
    </row>
    <row r="57" spans="2:9" ht="12.75">
      <c r="B57" s="339"/>
      <c r="C57" s="496"/>
      <c r="D57" s="496"/>
      <c r="E57" s="496"/>
      <c r="F57" s="496"/>
      <c r="G57" s="9"/>
      <c r="H57" s="81"/>
      <c r="I57" s="39"/>
    </row>
    <row r="58" spans="2:9" s="41" customFormat="1" ht="20.25" customHeight="1">
      <c r="B58" s="64"/>
      <c r="C58" s="901" t="s">
        <v>116</v>
      </c>
      <c r="D58" s="902"/>
      <c r="E58" s="902"/>
      <c r="F58" s="902"/>
      <c r="G58" s="903"/>
      <c r="H58" s="81"/>
      <c r="I58" s="39"/>
    </row>
    <row r="59" spans="2:9" s="41" customFormat="1" ht="22.5" customHeight="1">
      <c r="B59" s="64"/>
      <c r="C59" s="707" t="s">
        <v>37</v>
      </c>
      <c r="D59" s="707" t="s">
        <v>23</v>
      </c>
      <c r="E59" s="707" t="s">
        <v>371</v>
      </c>
      <c r="F59" s="729" t="s">
        <v>24</v>
      </c>
      <c r="G59" s="730"/>
      <c r="H59" s="81"/>
      <c r="I59" s="39"/>
    </row>
    <row r="60" spans="2:9" s="41" customFormat="1" ht="45" customHeight="1">
      <c r="B60" s="64"/>
      <c r="C60" s="707"/>
      <c r="D60" s="707"/>
      <c r="E60" s="707"/>
      <c r="F60" s="125" t="s">
        <v>189</v>
      </c>
      <c r="G60" s="125" t="s">
        <v>18</v>
      </c>
      <c r="H60" s="81"/>
      <c r="I60" s="39"/>
    </row>
    <row r="61" spans="2:9" ht="12.75">
      <c r="B61" s="339"/>
      <c r="C61" s="479" t="s">
        <v>190</v>
      </c>
      <c r="D61" s="479" t="s">
        <v>461</v>
      </c>
      <c r="E61" s="443">
        <v>70200</v>
      </c>
      <c r="F61" s="417"/>
      <c r="G61" s="443">
        <f>+$E61*F61</f>
        <v>0</v>
      </c>
      <c r="H61" s="81"/>
      <c r="I61" s="39"/>
    </row>
    <row r="62" spans="2:9" ht="12.75">
      <c r="B62" s="339"/>
      <c r="C62" s="479" t="s">
        <v>191</v>
      </c>
      <c r="D62" s="479" t="s">
        <v>461</v>
      </c>
      <c r="E62" s="443">
        <v>540000</v>
      </c>
      <c r="F62" s="417"/>
      <c r="G62" s="443">
        <f>+$E62*F62</f>
        <v>0</v>
      </c>
      <c r="H62" s="81"/>
      <c r="I62" s="39"/>
    </row>
    <row r="63" spans="2:9" ht="12.75">
      <c r="B63" s="339"/>
      <c r="C63" s="479" t="s">
        <v>192</v>
      </c>
      <c r="D63" s="479" t="s">
        <v>461</v>
      </c>
      <c r="E63" s="443">
        <v>162000</v>
      </c>
      <c r="F63" s="417"/>
      <c r="G63" s="443">
        <f>+$E63*F63</f>
        <v>0</v>
      </c>
      <c r="H63" s="81"/>
      <c r="I63" s="39"/>
    </row>
    <row r="64" spans="2:9" ht="12.75">
      <c r="B64" s="339"/>
      <c r="C64" s="487" t="s">
        <v>209</v>
      </c>
      <c r="D64" s="487"/>
      <c r="E64" s="415"/>
      <c r="F64" s="415"/>
      <c r="G64" s="443">
        <f>+$E64*F64</f>
        <v>0</v>
      </c>
      <c r="H64" s="81"/>
      <c r="I64" s="39"/>
    </row>
    <row r="65" spans="2:9" ht="12.75">
      <c r="B65" s="339"/>
      <c r="C65" s="923" t="s">
        <v>114</v>
      </c>
      <c r="D65" s="923"/>
      <c r="E65" s="923"/>
      <c r="F65" s="923"/>
      <c r="G65" s="207">
        <f>SUM(G61:G64)</f>
        <v>0</v>
      </c>
      <c r="H65" s="81"/>
      <c r="I65" s="39"/>
    </row>
    <row r="66" spans="2:9" ht="12.75">
      <c r="B66" s="339"/>
      <c r="C66" s="338"/>
      <c r="D66" s="338"/>
      <c r="E66" s="427"/>
      <c r="F66" s="427"/>
      <c r="G66" s="482"/>
      <c r="H66" s="77"/>
      <c r="I66" s="39"/>
    </row>
    <row r="67" spans="2:8" ht="12.75">
      <c r="B67" s="343"/>
      <c r="C67" s="344"/>
      <c r="D67" s="344"/>
      <c r="E67" s="429"/>
      <c r="F67" s="429"/>
      <c r="G67" s="430"/>
      <c r="H67" s="489"/>
    </row>
    <row r="71" ht="15">
      <c r="D71" s="660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C65:F65"/>
    <mergeCell ref="C35:F35"/>
    <mergeCell ref="C58:G58"/>
    <mergeCell ref="B1:H1"/>
    <mergeCell ref="B2:H2"/>
    <mergeCell ref="B3:H3"/>
    <mergeCell ref="B4:H4"/>
    <mergeCell ref="B5:H5"/>
    <mergeCell ref="C7:G7"/>
    <mergeCell ref="C13:G13"/>
    <mergeCell ref="C14:C15"/>
    <mergeCell ref="E14:E15"/>
    <mergeCell ref="F14:G14"/>
    <mergeCell ref="D14:D15"/>
    <mergeCell ref="C39:G39"/>
    <mergeCell ref="C42:C43"/>
    <mergeCell ref="C40:G41"/>
    <mergeCell ref="D59:D60"/>
    <mergeCell ref="D42:D43"/>
    <mergeCell ref="E42:E43"/>
    <mergeCell ref="F42:G42"/>
    <mergeCell ref="C56:F56"/>
    <mergeCell ref="C59:C60"/>
    <mergeCell ref="E59:E60"/>
    <mergeCell ref="F59:G59"/>
  </mergeCells>
  <printOptions horizontalCentered="1"/>
  <pageMargins left="0.31496062992125984" right="0.31496062992125984" top="0.4330708661417323" bottom="0.6299212598425197" header="0" footer="0"/>
  <pageSetup horizontalDpi="300" verticalDpi="300" orientation="landscape" scale="70" r:id="rId2"/>
  <headerFooter alignWithMargins="0">
    <oddFooter>&amp;C_______________________
VoBo Ordenador Gasto&amp;RVicerrectoría Administrativa
&amp;F
&amp;A</oddFooter>
  </headerFooter>
  <rowBreaks count="1" manualBreakCount="1">
    <brk id="38" min="1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/>
  <dimension ref="B1:V35"/>
  <sheetViews>
    <sheetView view="pageBreakPreview" zoomScaleNormal="80" zoomScaleSheetLayoutView="100" zoomScalePageLayoutView="0" workbookViewId="0" topLeftCell="A7">
      <selection activeCell="C27" sqref="C27"/>
    </sheetView>
  </sheetViews>
  <sheetFormatPr defaultColWidth="0" defaultRowHeight="12.75"/>
  <cols>
    <col min="1" max="2" width="4.8515625" style="20" customWidth="1"/>
    <col min="3" max="3" width="52.8515625" style="20" customWidth="1"/>
    <col min="4" max="4" width="24.421875" style="20" customWidth="1"/>
    <col min="5" max="5" width="13.7109375" style="20" customWidth="1"/>
    <col min="6" max="6" width="4.28125" style="20" customWidth="1"/>
    <col min="7" max="7" width="12.28125" style="20" customWidth="1"/>
    <col min="8" max="8" width="15.421875" style="89" customWidth="1"/>
    <col min="9" max="16384" width="0" style="20" hidden="1" customWidth="1"/>
  </cols>
  <sheetData>
    <row r="1" spans="2:6" s="30" customFormat="1" ht="12.75">
      <c r="B1" s="863"/>
      <c r="C1" s="864"/>
      <c r="D1" s="864"/>
      <c r="E1" s="864"/>
      <c r="F1" s="865"/>
    </row>
    <row r="2" spans="2:6" s="30" customFormat="1" ht="12.75">
      <c r="B2" s="866"/>
      <c r="C2" s="811"/>
      <c r="D2" s="811"/>
      <c r="E2" s="811"/>
      <c r="F2" s="812"/>
    </row>
    <row r="3" spans="2:6" s="30" customFormat="1" ht="12.75">
      <c r="B3" s="866" t="s">
        <v>51</v>
      </c>
      <c r="C3" s="811" t="s">
        <v>51</v>
      </c>
      <c r="D3" s="811"/>
      <c r="E3" s="811"/>
      <c r="F3" s="812"/>
    </row>
    <row r="4" spans="2:6" s="30" customFormat="1" ht="12.75">
      <c r="B4" s="866" t="s">
        <v>417</v>
      </c>
      <c r="C4" s="811" t="s">
        <v>52</v>
      </c>
      <c r="D4" s="811"/>
      <c r="E4" s="811"/>
      <c r="F4" s="812"/>
    </row>
    <row r="5" spans="2:6" s="30" customFormat="1" ht="12.75">
      <c r="B5" s="866" t="s">
        <v>477</v>
      </c>
      <c r="C5" s="811"/>
      <c r="D5" s="811"/>
      <c r="E5" s="811"/>
      <c r="F5" s="812"/>
    </row>
    <row r="6" spans="2:6" s="30" customFormat="1" ht="12.75">
      <c r="B6" s="867"/>
      <c r="C6" s="868"/>
      <c r="D6" s="868"/>
      <c r="E6" s="868"/>
      <c r="F6" s="869"/>
    </row>
    <row r="7" spans="2:6" s="30" customFormat="1" ht="12.75">
      <c r="B7" s="52"/>
      <c r="C7" s="53"/>
      <c r="D7" s="53"/>
      <c r="E7" s="53"/>
      <c r="F7" s="54"/>
    </row>
    <row r="8" spans="2:22" s="276" customFormat="1" ht="12.75">
      <c r="B8" s="273"/>
      <c r="C8" s="931" t="s">
        <v>128</v>
      </c>
      <c r="D8" s="931"/>
      <c r="E8" s="931"/>
      <c r="F8" s="13"/>
      <c r="G8" s="90"/>
      <c r="H8" s="508"/>
      <c r="I8" s="508"/>
      <c r="J8" s="508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8" s="276" customFormat="1" ht="12.75">
      <c r="B9" s="273"/>
      <c r="C9" s="12"/>
      <c r="D9" s="12"/>
      <c r="E9" s="500"/>
      <c r="F9" s="13"/>
      <c r="G9" s="90"/>
      <c r="H9" s="160"/>
    </row>
    <row r="10" spans="2:7" s="276" customFormat="1" ht="12.75">
      <c r="B10" s="273"/>
      <c r="C10" s="753" t="s">
        <v>456</v>
      </c>
      <c r="D10" s="753"/>
      <c r="E10" s="753"/>
      <c r="F10" s="13"/>
      <c r="G10" s="90"/>
    </row>
    <row r="11" spans="2:8" s="276" customFormat="1" ht="12.75" customHeight="1">
      <c r="B11" s="501"/>
      <c r="C11" s="502"/>
      <c r="D11" s="91"/>
      <c r="E11" s="91"/>
      <c r="F11" s="92"/>
      <c r="G11" s="93"/>
      <c r="H11" s="93"/>
    </row>
    <row r="12" spans="2:7" s="276" customFormat="1" ht="12.75">
      <c r="B12" s="273"/>
      <c r="C12" s="500"/>
      <c r="D12" s="500"/>
      <c r="E12" s="500"/>
      <c r="F12" s="503"/>
      <c r="G12" s="500"/>
    </row>
    <row r="13" spans="2:6" s="276" customFormat="1" ht="34.5" customHeight="1">
      <c r="B13" s="273"/>
      <c r="C13" s="814" t="s">
        <v>127</v>
      </c>
      <c r="D13" s="815"/>
      <c r="E13" s="816"/>
      <c r="F13" s="503"/>
    </row>
    <row r="14" spans="2:6" s="276" customFormat="1" ht="12.75">
      <c r="B14" s="273"/>
      <c r="C14" s="822" t="s">
        <v>457</v>
      </c>
      <c r="D14" s="823"/>
      <c r="E14" s="824"/>
      <c r="F14" s="503"/>
    </row>
    <row r="15" spans="2:6" s="280" customFormat="1" ht="22.5" customHeight="1">
      <c r="B15" s="277"/>
      <c r="C15" s="707" t="s">
        <v>37</v>
      </c>
      <c r="D15" s="729" t="s">
        <v>24</v>
      </c>
      <c r="E15" s="730"/>
      <c r="F15" s="411"/>
    </row>
    <row r="16" spans="2:6" s="280" customFormat="1" ht="39" customHeight="1">
      <c r="B16" s="277"/>
      <c r="C16" s="707"/>
      <c r="D16" s="125" t="s">
        <v>220</v>
      </c>
      <c r="E16" s="125" t="s">
        <v>18</v>
      </c>
      <c r="F16" s="411"/>
    </row>
    <row r="17" spans="2:6" s="280" customFormat="1" ht="12.75">
      <c r="B17" s="277"/>
      <c r="C17" s="504" t="s">
        <v>219</v>
      </c>
      <c r="D17" s="505"/>
      <c r="E17" s="517">
        <f>IF(D17&gt;0,30000,0)</f>
        <v>0</v>
      </c>
      <c r="F17" s="411"/>
    </row>
    <row r="18" spans="2:6" s="280" customFormat="1" ht="12.75">
      <c r="B18" s="277"/>
      <c r="C18" s="504" t="s">
        <v>219</v>
      </c>
      <c r="D18" s="505"/>
      <c r="E18" s="517">
        <f>IF(D18&gt;0,30000,0)</f>
        <v>0</v>
      </c>
      <c r="F18" s="411"/>
    </row>
    <row r="19" spans="2:6" s="280" customFormat="1" ht="12.75">
      <c r="B19" s="277"/>
      <c r="C19" s="504" t="s">
        <v>219</v>
      </c>
      <c r="D19" s="505"/>
      <c r="E19" s="517">
        <f>IF(D19&gt;0,30000,0)</f>
        <v>0</v>
      </c>
      <c r="F19" s="411"/>
    </row>
    <row r="20" spans="2:6" s="511" customFormat="1" ht="15" customHeight="1">
      <c r="B20" s="509"/>
      <c r="C20" s="299" t="s">
        <v>129</v>
      </c>
      <c r="D20" s="197">
        <f>SUM(D17:D19)</f>
        <v>0</v>
      </c>
      <c r="E20" s="188">
        <f>SUM(E17:E19)</f>
        <v>0</v>
      </c>
      <c r="F20" s="510"/>
    </row>
    <row r="21" spans="2:6" s="511" customFormat="1" ht="12.75">
      <c r="B21" s="509"/>
      <c r="C21" s="338"/>
      <c r="D21" s="338"/>
      <c r="E21" s="338"/>
      <c r="F21" s="510"/>
    </row>
    <row r="22" spans="2:6" s="511" customFormat="1" ht="12.75">
      <c r="B22" s="509"/>
      <c r="C22" s="338"/>
      <c r="D22" s="338"/>
      <c r="E22" s="338"/>
      <c r="F22" s="510"/>
    </row>
    <row r="23" spans="2:6" s="280" customFormat="1" ht="34.5" customHeight="1">
      <c r="B23" s="277"/>
      <c r="C23" s="833" t="s">
        <v>240</v>
      </c>
      <c r="D23" s="834"/>
      <c r="E23" s="835"/>
      <c r="F23" s="411"/>
    </row>
    <row r="24" spans="2:6" s="280" customFormat="1" ht="33.75" customHeight="1">
      <c r="B24" s="277"/>
      <c r="C24" s="844" t="s">
        <v>458</v>
      </c>
      <c r="D24" s="845"/>
      <c r="E24" s="846"/>
      <c r="F24" s="411"/>
    </row>
    <row r="25" spans="2:6" s="280" customFormat="1" ht="22.5" customHeight="1">
      <c r="B25" s="277"/>
      <c r="C25" s="707" t="s">
        <v>37</v>
      </c>
      <c r="D25" s="729" t="s">
        <v>24</v>
      </c>
      <c r="E25" s="730"/>
      <c r="F25" s="411"/>
    </row>
    <row r="26" spans="2:6" s="280" customFormat="1" ht="40.5" customHeight="1">
      <c r="B26" s="277"/>
      <c r="C26" s="707"/>
      <c r="D26" s="125" t="s">
        <v>220</v>
      </c>
      <c r="E26" s="125" t="s">
        <v>18</v>
      </c>
      <c r="F26" s="411"/>
    </row>
    <row r="27" spans="2:6" s="280" customFormat="1" ht="12.75">
      <c r="B27" s="277"/>
      <c r="C27" s="504" t="s">
        <v>219</v>
      </c>
      <c r="D27" s="418"/>
      <c r="E27" s="517" t="b">
        <f>IF(D27&gt;=1,LOOKUP(D27,'[7]Hoja1'!$A$6:$B$35,'[7]Hoja1'!$C$6:$C$35))</f>
        <v>0</v>
      </c>
      <c r="F27" s="411"/>
    </row>
    <row r="28" spans="2:6" s="280" customFormat="1" ht="12.75">
      <c r="B28" s="277"/>
      <c r="C28" s="504" t="s">
        <v>219</v>
      </c>
      <c r="D28" s="418"/>
      <c r="E28" s="517" t="b">
        <f>IF(D28&gt;=1,LOOKUP(D28,'[7]Hoja1'!$A$6:$B$35,'[7]Hoja1'!$C$6:$C$35))</f>
        <v>0</v>
      </c>
      <c r="F28" s="411"/>
    </row>
    <row r="29" spans="2:6" s="280" customFormat="1" ht="12.75">
      <c r="B29" s="277"/>
      <c r="C29" s="504" t="s">
        <v>219</v>
      </c>
      <c r="D29" s="418"/>
      <c r="E29" s="517" t="b">
        <f>IF(D29&gt;=1,LOOKUP(D29,'[7]Hoja1'!$A$6:$B$35,'[7]Hoja1'!$C$6:$C$35))</f>
        <v>0</v>
      </c>
      <c r="F29" s="411"/>
    </row>
    <row r="30" spans="2:6" s="511" customFormat="1" ht="12.75">
      <c r="B30" s="509"/>
      <c r="C30" s="299" t="s">
        <v>130</v>
      </c>
      <c r="D30" s="197">
        <f>SUM(D27:D29)</f>
        <v>0</v>
      </c>
      <c r="E30" s="188">
        <f>SUM(E27:E29)</f>
        <v>0</v>
      </c>
      <c r="F30" s="510"/>
    </row>
    <row r="31" spans="2:6" s="280" customFormat="1" ht="12.75">
      <c r="B31" s="277"/>
      <c r="C31" s="512"/>
      <c r="D31" s="512"/>
      <c r="E31" s="512"/>
      <c r="F31" s="411"/>
    </row>
    <row r="32" spans="2:8" s="280" customFormat="1" ht="12.75">
      <c r="B32" s="514"/>
      <c r="C32" s="515"/>
      <c r="D32" s="515"/>
      <c r="E32" s="515"/>
      <c r="F32" s="516"/>
      <c r="H32" s="513"/>
    </row>
    <row r="33" spans="2:5" ht="12.75">
      <c r="B33" s="280"/>
      <c r="C33" s="280"/>
      <c r="D33" s="280"/>
      <c r="E33" s="507"/>
    </row>
    <row r="34" ht="12.75">
      <c r="H34" s="20"/>
    </row>
    <row r="35" ht="12.75">
      <c r="H35" s="20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C24:E24"/>
    <mergeCell ref="C25:C26"/>
    <mergeCell ref="C15:C16"/>
    <mergeCell ref="D15:E15"/>
    <mergeCell ref="C23:E23"/>
    <mergeCell ref="D25:E25"/>
    <mergeCell ref="C14:E14"/>
    <mergeCell ref="C13:E13"/>
    <mergeCell ref="B1:F1"/>
    <mergeCell ref="B2:F2"/>
    <mergeCell ref="B3:F3"/>
    <mergeCell ref="B4:F4"/>
    <mergeCell ref="B5:F5"/>
    <mergeCell ref="B6:F6"/>
    <mergeCell ref="C8:E8"/>
    <mergeCell ref="C10:E10"/>
  </mergeCells>
  <printOptions horizontalCentered="1"/>
  <pageMargins left="0.31496062992125984" right="0.31496062992125984" top="0.4330708661417323" bottom="0.6299212598425197" header="0" footer="0"/>
  <pageSetup horizontalDpi="300" verticalDpi="300" orientation="landscape" scale="70" r:id="rId2"/>
  <headerFooter alignWithMargins="0">
    <oddFooter>&amp;C_______________________
VoBo Ordenador Gasto&amp;RVicerrectoría Administrativa
&amp;F
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"/>
  <dimension ref="B1:V192"/>
  <sheetViews>
    <sheetView view="pageBreakPreview" zoomScaleNormal="80" zoomScaleSheetLayoutView="100" zoomScalePageLayoutView="0" workbookViewId="0" topLeftCell="A1">
      <selection activeCell="F29" sqref="F29"/>
    </sheetView>
  </sheetViews>
  <sheetFormatPr defaultColWidth="0" defaultRowHeight="12.75"/>
  <cols>
    <col min="1" max="1" width="3.7109375" style="342" customWidth="1"/>
    <col min="2" max="2" width="3.140625" style="342" customWidth="1"/>
    <col min="3" max="3" width="39.140625" style="342" customWidth="1"/>
    <col min="4" max="4" width="15.57421875" style="431" customWidth="1"/>
    <col min="5" max="5" width="12.8515625" style="431" customWidth="1"/>
    <col min="6" max="6" width="19.8515625" style="432" customWidth="1"/>
    <col min="7" max="7" width="3.421875" style="432" customWidth="1"/>
    <col min="8" max="8" width="23.00390625" style="327" hidden="1" customWidth="1"/>
    <col min="9" max="16384" width="0" style="342" hidden="1" customWidth="1"/>
  </cols>
  <sheetData>
    <row r="1" spans="2:12" s="44" customFormat="1" ht="12.75">
      <c r="B1" s="863"/>
      <c r="C1" s="864"/>
      <c r="D1" s="864"/>
      <c r="E1" s="864"/>
      <c r="F1" s="864"/>
      <c r="G1" s="865"/>
      <c r="H1" s="98"/>
      <c r="I1" s="98"/>
      <c r="J1" s="98"/>
      <c r="K1" s="98"/>
      <c r="L1" s="98"/>
    </row>
    <row r="2" spans="2:12" s="44" customFormat="1" ht="12.75">
      <c r="B2" s="866"/>
      <c r="C2" s="811"/>
      <c r="D2" s="811"/>
      <c r="E2" s="811"/>
      <c r="F2" s="811"/>
      <c r="G2" s="812"/>
      <c r="H2" s="98" t="s">
        <v>476</v>
      </c>
      <c r="I2" s="98"/>
      <c r="J2" s="98"/>
      <c r="K2" s="98"/>
      <c r="L2" s="98"/>
    </row>
    <row r="3" spans="2:12" s="44" customFormat="1" ht="12.75">
      <c r="B3" s="866" t="s">
        <v>51</v>
      </c>
      <c r="C3" s="811" t="s">
        <v>51</v>
      </c>
      <c r="D3" s="811"/>
      <c r="E3" s="811"/>
      <c r="F3" s="811"/>
      <c r="G3" s="812"/>
      <c r="H3" s="658">
        <v>1.08</v>
      </c>
      <c r="I3" s="98"/>
      <c r="J3" s="98"/>
      <c r="K3" s="98"/>
      <c r="L3" s="98"/>
    </row>
    <row r="4" spans="2:12" s="44" customFormat="1" ht="12.75">
      <c r="B4" s="866" t="s">
        <v>417</v>
      </c>
      <c r="C4" s="811" t="s">
        <v>52</v>
      </c>
      <c r="D4" s="811"/>
      <c r="E4" s="811"/>
      <c r="F4" s="811"/>
      <c r="G4" s="812"/>
      <c r="H4" s="98"/>
      <c r="I4" s="98"/>
      <c r="J4" s="98"/>
      <c r="K4" s="98"/>
      <c r="L4" s="98"/>
    </row>
    <row r="5" spans="2:12" s="44" customFormat="1" ht="12.75">
      <c r="B5" s="866" t="s">
        <v>477</v>
      </c>
      <c r="C5" s="811"/>
      <c r="D5" s="811"/>
      <c r="E5" s="811"/>
      <c r="F5" s="811"/>
      <c r="G5" s="812"/>
      <c r="H5" s="98"/>
      <c r="I5" s="98"/>
      <c r="J5" s="98"/>
      <c r="K5" s="98"/>
      <c r="L5" s="98"/>
    </row>
    <row r="6" spans="2:12" s="44" customFormat="1" ht="12.75">
      <c r="B6" s="867"/>
      <c r="C6" s="868"/>
      <c r="D6" s="868"/>
      <c r="E6" s="868"/>
      <c r="F6" s="868"/>
      <c r="G6" s="869"/>
      <c r="H6" s="98"/>
      <c r="I6" s="98"/>
      <c r="J6" s="98"/>
      <c r="K6" s="98"/>
      <c r="L6" s="98"/>
    </row>
    <row r="7" spans="2:12" s="44" customFormat="1" ht="12.75">
      <c r="B7" s="45"/>
      <c r="C7" s="46"/>
      <c r="D7" s="46"/>
      <c r="E7" s="46"/>
      <c r="F7" s="46"/>
      <c r="G7" s="99"/>
      <c r="H7" s="98"/>
      <c r="I7" s="98"/>
      <c r="J7" s="98"/>
      <c r="K7" s="98"/>
      <c r="L7" s="98"/>
    </row>
    <row r="8" spans="2:22" s="475" customFormat="1" ht="12.75">
      <c r="B8" s="493"/>
      <c r="C8" s="924" t="s">
        <v>39</v>
      </c>
      <c r="D8" s="924"/>
      <c r="E8" s="924"/>
      <c r="F8" s="924"/>
      <c r="G8" s="100"/>
      <c r="H8" s="98"/>
      <c r="I8" s="98"/>
      <c r="J8" s="98"/>
      <c r="K8" s="98"/>
      <c r="L8" s="98"/>
      <c r="M8" s="518"/>
      <c r="N8" s="518"/>
      <c r="O8" s="518"/>
      <c r="P8" s="518"/>
      <c r="Q8" s="518"/>
      <c r="R8" s="518"/>
      <c r="S8" s="518"/>
      <c r="T8" s="518"/>
      <c r="U8" s="518"/>
      <c r="V8" s="518"/>
    </row>
    <row r="9" spans="2:12" s="302" customFormat="1" ht="12.75">
      <c r="B9" s="300"/>
      <c r="C9" s="79" t="s">
        <v>428</v>
      </c>
      <c r="D9" s="79"/>
      <c r="E9" s="79"/>
      <c r="F9" s="471"/>
      <c r="G9" s="100"/>
      <c r="H9" s="98"/>
      <c r="I9" s="98"/>
      <c r="J9" s="98"/>
      <c r="K9" s="98"/>
      <c r="L9" s="98"/>
    </row>
    <row r="10" spans="2:12" s="475" customFormat="1" ht="12.75">
      <c r="B10" s="473"/>
      <c r="C10" s="474"/>
      <c r="D10" s="474"/>
      <c r="E10" s="474"/>
      <c r="F10" s="474"/>
      <c r="G10" s="101"/>
      <c r="H10" s="98"/>
      <c r="I10" s="335"/>
      <c r="J10" s="494"/>
      <c r="K10" s="494"/>
      <c r="L10" s="495"/>
    </row>
    <row r="11" spans="2:12" ht="12.75">
      <c r="B11" s="339"/>
      <c r="C11" s="338"/>
      <c r="D11" s="427"/>
      <c r="E11" s="427"/>
      <c r="F11" s="428"/>
      <c r="G11" s="95"/>
      <c r="H11" s="94"/>
      <c r="I11" s="338"/>
      <c r="J11" s="338"/>
      <c r="K11" s="338"/>
      <c r="L11" s="319"/>
    </row>
    <row r="12" spans="2:22" s="522" customFormat="1" ht="34.5" customHeight="1">
      <c r="B12" s="519"/>
      <c r="C12" s="833" t="s">
        <v>260</v>
      </c>
      <c r="D12" s="834"/>
      <c r="E12" s="834"/>
      <c r="F12" s="835"/>
      <c r="G12" s="95"/>
      <c r="H12" s="94"/>
      <c r="I12" s="520"/>
      <c r="J12" s="520"/>
      <c r="K12" s="520"/>
      <c r="L12" s="521"/>
      <c r="M12" s="520"/>
      <c r="N12" s="520"/>
      <c r="O12" s="520"/>
      <c r="P12" s="520"/>
      <c r="Q12" s="520"/>
      <c r="R12" s="520"/>
      <c r="S12" s="520"/>
      <c r="T12" s="520"/>
      <c r="U12" s="520"/>
      <c r="V12" s="520"/>
    </row>
    <row r="13" spans="2:12" ht="24.75" customHeight="1">
      <c r="B13" s="339"/>
      <c r="C13" s="707" t="s">
        <v>37</v>
      </c>
      <c r="D13" s="707" t="s">
        <v>40</v>
      </c>
      <c r="E13" s="729" t="s">
        <v>24</v>
      </c>
      <c r="F13" s="730"/>
      <c r="G13" s="95"/>
      <c r="H13" s="94"/>
      <c r="I13" s="338"/>
      <c r="J13" s="338"/>
      <c r="K13" s="338"/>
      <c r="L13" s="319"/>
    </row>
    <row r="14" spans="2:12" ht="30" customHeight="1">
      <c r="B14" s="339"/>
      <c r="C14" s="707"/>
      <c r="D14" s="707"/>
      <c r="E14" s="125" t="s">
        <v>185</v>
      </c>
      <c r="F14" s="125" t="s">
        <v>18</v>
      </c>
      <c r="G14" s="95"/>
      <c r="H14" s="94"/>
      <c r="I14" s="338"/>
      <c r="J14" s="338"/>
      <c r="K14" s="338"/>
      <c r="L14" s="319"/>
    </row>
    <row r="15" spans="2:12" ht="12.75">
      <c r="B15" s="339"/>
      <c r="C15" s="593" t="s">
        <v>261</v>
      </c>
      <c r="D15" s="442">
        <v>86400</v>
      </c>
      <c r="E15" s="446"/>
      <c r="F15" s="442">
        <f>E15*$D15</f>
        <v>0</v>
      </c>
      <c r="G15" s="95"/>
      <c r="H15" s="94"/>
      <c r="I15" s="338"/>
      <c r="J15" s="338"/>
      <c r="K15" s="338"/>
      <c r="L15" s="319"/>
    </row>
    <row r="16" spans="2:12" ht="12.75">
      <c r="B16" s="339"/>
      <c r="C16" s="594" t="s">
        <v>110</v>
      </c>
      <c r="D16" s="443">
        <v>270000</v>
      </c>
      <c r="E16" s="415"/>
      <c r="F16" s="443">
        <f>E16*$D16</f>
        <v>0</v>
      </c>
      <c r="G16" s="95"/>
      <c r="H16" s="94"/>
      <c r="I16" s="338"/>
      <c r="J16" s="338"/>
      <c r="K16" s="338"/>
      <c r="L16" s="319"/>
    </row>
    <row r="17" spans="2:12" ht="12.75">
      <c r="B17" s="339"/>
      <c r="C17" s="595" t="s">
        <v>375</v>
      </c>
      <c r="D17" s="444">
        <v>54000</v>
      </c>
      <c r="E17" s="440"/>
      <c r="F17" s="444">
        <f>E17*$D17</f>
        <v>0</v>
      </c>
      <c r="G17" s="95"/>
      <c r="H17" s="94"/>
      <c r="I17" s="338"/>
      <c r="J17" s="338"/>
      <c r="K17" s="338"/>
      <c r="L17" s="319"/>
    </row>
    <row r="18" spans="2:12" ht="12.75">
      <c r="B18" s="339"/>
      <c r="C18" s="828" t="s">
        <v>112</v>
      </c>
      <c r="D18" s="829"/>
      <c r="E18" s="830"/>
      <c r="F18" s="207">
        <f>SUM(F15:F16)</f>
        <v>0</v>
      </c>
      <c r="G18" s="95"/>
      <c r="H18" s="94"/>
      <c r="I18" s="338"/>
      <c r="J18" s="338"/>
      <c r="K18" s="338"/>
      <c r="L18" s="319"/>
    </row>
    <row r="19" spans="2:12" ht="12.75">
      <c r="B19" s="339"/>
      <c r="C19" s="338"/>
      <c r="D19" s="427"/>
      <c r="E19" s="427"/>
      <c r="F19" s="428"/>
      <c r="G19" s="95"/>
      <c r="H19" s="94"/>
      <c r="I19" s="338"/>
      <c r="J19" s="338"/>
      <c r="K19" s="338"/>
      <c r="L19" s="319"/>
    </row>
    <row r="20" spans="2:12" ht="12.75">
      <c r="B20" s="339"/>
      <c r="C20" s="338"/>
      <c r="D20" s="427"/>
      <c r="E20" s="427"/>
      <c r="F20" s="482"/>
      <c r="G20" s="95"/>
      <c r="H20" s="94"/>
      <c r="I20" s="338"/>
      <c r="J20" s="338"/>
      <c r="K20" s="338"/>
      <c r="L20" s="319"/>
    </row>
    <row r="21" spans="2:22" s="522" customFormat="1" ht="34.5" customHeight="1">
      <c r="B21" s="519"/>
      <c r="C21" s="833" t="s">
        <v>262</v>
      </c>
      <c r="D21" s="834"/>
      <c r="E21" s="834"/>
      <c r="F21" s="835"/>
      <c r="G21" s="95"/>
      <c r="H21" s="94"/>
      <c r="I21" s="520"/>
      <c r="J21" s="520"/>
      <c r="K21" s="520"/>
      <c r="L21" s="521"/>
      <c r="M21" s="520"/>
      <c r="N21" s="520"/>
      <c r="O21" s="520"/>
      <c r="P21" s="520"/>
      <c r="Q21" s="520"/>
      <c r="R21" s="520"/>
      <c r="S21" s="520"/>
      <c r="T21" s="520"/>
      <c r="U21" s="520"/>
      <c r="V21" s="520"/>
    </row>
    <row r="22" spans="2:22" s="347" customFormat="1" ht="24.75" customHeight="1">
      <c r="B22" s="523"/>
      <c r="C22" s="932" t="s">
        <v>459</v>
      </c>
      <c r="D22" s="933"/>
      <c r="E22" s="933"/>
      <c r="F22" s="933"/>
      <c r="G22" s="96"/>
      <c r="H22" s="94"/>
      <c r="I22" s="524"/>
      <c r="J22" s="524"/>
      <c r="K22" s="524"/>
      <c r="L22" s="525"/>
      <c r="M22" s="524"/>
      <c r="N22" s="524"/>
      <c r="O22" s="524"/>
      <c r="P22" s="524"/>
      <c r="Q22" s="524"/>
      <c r="R22" s="524"/>
      <c r="S22" s="524"/>
      <c r="T22" s="524"/>
      <c r="U22" s="524"/>
      <c r="V22" s="524"/>
    </row>
    <row r="23" spans="2:12" s="65" customFormat="1" ht="23.25" customHeight="1">
      <c r="B23" s="64"/>
      <c r="C23" s="707" t="s">
        <v>37</v>
      </c>
      <c r="D23" s="707" t="s">
        <v>28</v>
      </c>
      <c r="E23" s="729" t="s">
        <v>24</v>
      </c>
      <c r="F23" s="730"/>
      <c r="G23" s="95"/>
      <c r="H23" s="94"/>
      <c r="I23" s="338"/>
      <c r="J23" s="41"/>
      <c r="K23" s="41"/>
      <c r="L23" s="63"/>
    </row>
    <row r="24" spans="2:12" s="65" customFormat="1" ht="27.75" customHeight="1">
      <c r="B24" s="64"/>
      <c r="C24" s="707"/>
      <c r="D24" s="707"/>
      <c r="E24" s="125" t="s">
        <v>188</v>
      </c>
      <c r="F24" s="125" t="s">
        <v>18</v>
      </c>
      <c r="G24" s="95"/>
      <c r="H24" s="94"/>
      <c r="I24" s="338"/>
      <c r="J24" s="41"/>
      <c r="K24" s="41"/>
      <c r="L24" s="63"/>
    </row>
    <row r="25" spans="2:12" ht="12.75" customHeight="1">
      <c r="B25" s="339"/>
      <c r="C25" s="477" t="s">
        <v>2</v>
      </c>
      <c r="D25" s="442">
        <v>91800</v>
      </c>
      <c r="E25" s="446"/>
      <c r="F25" s="442">
        <f>D25*E25</f>
        <v>0</v>
      </c>
      <c r="G25" s="95"/>
      <c r="H25" s="94"/>
      <c r="I25" s="338"/>
      <c r="J25" s="338"/>
      <c r="K25" s="338"/>
      <c r="L25" s="319"/>
    </row>
    <row r="26" spans="2:12" ht="12.75" customHeight="1">
      <c r="B26" s="339"/>
      <c r="C26" s="596" t="s">
        <v>187</v>
      </c>
      <c r="D26" s="444">
        <v>16200.000000000002</v>
      </c>
      <c r="E26" s="440"/>
      <c r="F26" s="444">
        <f>D26*E26</f>
        <v>0</v>
      </c>
      <c r="G26" s="95"/>
      <c r="H26" s="94"/>
      <c r="I26" s="338"/>
      <c r="J26" s="338"/>
      <c r="K26" s="338"/>
      <c r="L26" s="319"/>
    </row>
    <row r="27" spans="2:12" ht="12.75">
      <c r="B27" s="339"/>
      <c r="C27" s="828" t="s">
        <v>111</v>
      </c>
      <c r="D27" s="829"/>
      <c r="E27" s="830"/>
      <c r="F27" s="207">
        <f>SUM(F25:F26)</f>
        <v>0</v>
      </c>
      <c r="G27" s="95"/>
      <c r="H27" s="94"/>
      <c r="I27" s="338"/>
      <c r="J27" s="338"/>
      <c r="K27" s="338"/>
      <c r="L27" s="319"/>
    </row>
    <row r="28" spans="2:12" ht="12.75">
      <c r="B28" s="339"/>
      <c r="C28" s="338"/>
      <c r="D28" s="427"/>
      <c r="E28" s="427"/>
      <c r="F28" s="428"/>
      <c r="G28" s="95"/>
      <c r="H28" s="94"/>
      <c r="I28" s="338"/>
      <c r="J28" s="338"/>
      <c r="K28" s="338"/>
      <c r="L28" s="319"/>
    </row>
    <row r="29" spans="2:12" ht="12.75">
      <c r="B29" s="343"/>
      <c r="C29" s="344"/>
      <c r="D29" s="429"/>
      <c r="E29" s="429"/>
      <c r="F29" s="430"/>
      <c r="G29" s="489"/>
      <c r="H29" s="432"/>
      <c r="I29" s="344"/>
      <c r="J29" s="344"/>
      <c r="K29" s="344"/>
      <c r="L29" s="346"/>
    </row>
    <row r="30" ht="12.75">
      <c r="H30" s="432"/>
    </row>
    <row r="31" ht="12.75">
      <c r="H31" s="432"/>
    </row>
    <row r="32" ht="12.75">
      <c r="H32" s="432"/>
    </row>
    <row r="33" ht="12.75">
      <c r="H33" s="432"/>
    </row>
    <row r="34" ht="12.75">
      <c r="H34" s="94"/>
    </row>
    <row r="35" ht="12.75">
      <c r="H35" s="94"/>
    </row>
    <row r="36" ht="12.75">
      <c r="H36" s="94"/>
    </row>
    <row r="37" ht="12.75">
      <c r="H37" s="94"/>
    </row>
    <row r="38" ht="12.75">
      <c r="H38" s="94"/>
    </row>
    <row r="39" ht="12.75">
      <c r="H39" s="94"/>
    </row>
    <row r="40" ht="12.75">
      <c r="H40" s="94"/>
    </row>
    <row r="41" ht="12.75">
      <c r="H41" s="94"/>
    </row>
    <row r="42" ht="12.75">
      <c r="H42" s="94"/>
    </row>
    <row r="43" ht="12.75">
      <c r="H43" s="94"/>
    </row>
    <row r="44" ht="12.75">
      <c r="H44" s="94"/>
    </row>
    <row r="45" ht="12.75">
      <c r="H45" s="94"/>
    </row>
    <row r="46" ht="12.75">
      <c r="H46" s="94"/>
    </row>
    <row r="47" ht="12.75">
      <c r="H47" s="94"/>
    </row>
    <row r="48" ht="12.75">
      <c r="H48" s="94"/>
    </row>
    <row r="49" ht="12.75">
      <c r="H49" s="94"/>
    </row>
    <row r="50" ht="12.75">
      <c r="H50" s="94"/>
    </row>
    <row r="51" ht="12.75">
      <c r="H51" s="94"/>
    </row>
    <row r="52" ht="12.75">
      <c r="H52" s="94"/>
    </row>
    <row r="53" ht="12.75">
      <c r="H53" s="94"/>
    </row>
    <row r="54" ht="12.75">
      <c r="H54" s="94"/>
    </row>
    <row r="55" ht="12.75">
      <c r="H55" s="94"/>
    </row>
    <row r="56" ht="12.75">
      <c r="H56" s="94"/>
    </row>
    <row r="57" ht="12.75">
      <c r="H57" s="94"/>
    </row>
    <row r="58" ht="12.75">
      <c r="H58" s="94"/>
    </row>
    <row r="59" ht="12.75">
      <c r="H59" s="94"/>
    </row>
    <row r="60" ht="12.75">
      <c r="H60" s="94"/>
    </row>
    <row r="61" ht="12.75">
      <c r="H61" s="94"/>
    </row>
    <row r="62" ht="12.75">
      <c r="H62" s="94"/>
    </row>
    <row r="63" ht="12.75">
      <c r="H63" s="94"/>
    </row>
    <row r="64" ht="12.75">
      <c r="H64" s="94"/>
    </row>
    <row r="65" ht="12.75">
      <c r="H65" s="94"/>
    </row>
    <row r="66" ht="12.75">
      <c r="H66" s="94"/>
    </row>
    <row r="67" ht="12.75">
      <c r="H67" s="94"/>
    </row>
    <row r="68" ht="12.75">
      <c r="H68" s="94"/>
    </row>
    <row r="69" ht="12.75">
      <c r="H69" s="94"/>
    </row>
    <row r="70" ht="12.75">
      <c r="H70" s="94"/>
    </row>
    <row r="71" ht="12.75">
      <c r="H71" s="94"/>
    </row>
    <row r="72" ht="12.75">
      <c r="H72" s="94"/>
    </row>
    <row r="73" ht="12.75">
      <c r="H73" s="94"/>
    </row>
    <row r="74" ht="12.75">
      <c r="H74" s="94"/>
    </row>
    <row r="75" ht="12.75">
      <c r="H75" s="94"/>
    </row>
    <row r="76" ht="12.75">
      <c r="H76" s="94"/>
    </row>
    <row r="77" ht="12.75">
      <c r="H77" s="94"/>
    </row>
    <row r="78" ht="12.75">
      <c r="H78" s="94"/>
    </row>
    <row r="79" ht="12.75">
      <c r="H79" s="94"/>
    </row>
    <row r="80" ht="12.75">
      <c r="H80" s="94"/>
    </row>
    <row r="81" ht="12.75">
      <c r="H81" s="94"/>
    </row>
    <row r="82" ht="12.75">
      <c r="H82" s="94"/>
    </row>
    <row r="83" ht="12.75">
      <c r="H83" s="94"/>
    </row>
    <row r="84" ht="12.75">
      <c r="H84" s="94"/>
    </row>
    <row r="85" ht="12.75">
      <c r="H85" s="94"/>
    </row>
    <row r="86" ht="12.75">
      <c r="H86" s="94"/>
    </row>
    <row r="87" ht="12.75">
      <c r="H87" s="94"/>
    </row>
    <row r="88" ht="12.75">
      <c r="H88" s="94"/>
    </row>
    <row r="89" ht="12.75">
      <c r="H89" s="94"/>
    </row>
    <row r="90" ht="12.75">
      <c r="H90" s="94"/>
    </row>
    <row r="91" ht="12.75">
      <c r="H91" s="94"/>
    </row>
    <row r="92" ht="12.75">
      <c r="H92" s="94"/>
    </row>
    <row r="93" ht="12.75">
      <c r="H93" s="94"/>
    </row>
    <row r="94" ht="12.75">
      <c r="H94" s="94"/>
    </row>
    <row r="95" ht="12.75">
      <c r="H95" s="94"/>
    </row>
    <row r="96" ht="12.75">
      <c r="H96" s="94"/>
    </row>
    <row r="97" ht="12.75">
      <c r="H97" s="94"/>
    </row>
    <row r="98" ht="12.75">
      <c r="H98" s="94"/>
    </row>
    <row r="99" ht="12.75">
      <c r="H99" s="94"/>
    </row>
    <row r="100" ht="12.75">
      <c r="H100" s="94"/>
    </row>
    <row r="101" ht="12.75">
      <c r="H101" s="94"/>
    </row>
    <row r="102" ht="12.75">
      <c r="H102" s="94"/>
    </row>
    <row r="103" ht="12.75">
      <c r="H103" s="94"/>
    </row>
    <row r="104" ht="12.75">
      <c r="H104" s="94"/>
    </row>
    <row r="105" ht="12.75">
      <c r="H105" s="94"/>
    </row>
    <row r="106" ht="12.75">
      <c r="H106" s="94"/>
    </row>
    <row r="107" ht="12.75">
      <c r="H107" s="94"/>
    </row>
    <row r="108" ht="12.75">
      <c r="H108" s="94"/>
    </row>
    <row r="109" ht="12.75">
      <c r="H109" s="94"/>
    </row>
    <row r="110" ht="12.75">
      <c r="H110" s="94"/>
    </row>
    <row r="111" ht="12.75">
      <c r="H111" s="94"/>
    </row>
    <row r="112" ht="12.75">
      <c r="H112" s="94"/>
    </row>
    <row r="113" ht="12.75">
      <c r="H113" s="94"/>
    </row>
    <row r="114" ht="12.75">
      <c r="H114" s="94"/>
    </row>
    <row r="115" ht="12.75">
      <c r="H115" s="94"/>
    </row>
    <row r="116" ht="12.75">
      <c r="H116" s="94"/>
    </row>
    <row r="117" ht="12.75">
      <c r="H117" s="94"/>
    </row>
    <row r="118" ht="12.75">
      <c r="H118" s="94"/>
    </row>
    <row r="119" ht="12.75">
      <c r="H119" s="94"/>
    </row>
    <row r="120" ht="12.75">
      <c r="H120" s="94"/>
    </row>
    <row r="121" ht="12.75">
      <c r="H121" s="94"/>
    </row>
    <row r="122" ht="12.75">
      <c r="H122" s="94"/>
    </row>
    <row r="123" ht="12.75">
      <c r="H123" s="94"/>
    </row>
    <row r="124" ht="12.75">
      <c r="H124" s="94"/>
    </row>
    <row r="125" ht="12.75">
      <c r="H125" s="94"/>
    </row>
    <row r="126" ht="12.75">
      <c r="H126" s="94"/>
    </row>
    <row r="127" ht="12.75">
      <c r="H127" s="94"/>
    </row>
    <row r="128" ht="12.75">
      <c r="H128" s="94"/>
    </row>
    <row r="129" ht="12.75">
      <c r="H129" s="94"/>
    </row>
    <row r="130" ht="12.75">
      <c r="H130" s="94"/>
    </row>
    <row r="131" ht="12.75">
      <c r="H131" s="94"/>
    </row>
    <row r="132" ht="12.75">
      <c r="H132" s="94"/>
    </row>
    <row r="133" ht="12.75">
      <c r="H133" s="94"/>
    </row>
    <row r="134" ht="12.75">
      <c r="H134" s="94"/>
    </row>
    <row r="135" ht="12.75">
      <c r="H135" s="94"/>
    </row>
    <row r="136" ht="12.75">
      <c r="H136" s="94"/>
    </row>
    <row r="137" ht="12.75">
      <c r="H137" s="94"/>
    </row>
    <row r="138" ht="12.75">
      <c r="H138" s="94"/>
    </row>
    <row r="139" ht="12.75">
      <c r="H139" s="94"/>
    </row>
    <row r="140" ht="12.75">
      <c r="H140" s="94"/>
    </row>
    <row r="141" ht="12.75">
      <c r="H141" s="94"/>
    </row>
    <row r="142" ht="12.75">
      <c r="H142" s="94"/>
    </row>
    <row r="143" ht="12.75">
      <c r="H143" s="94"/>
    </row>
    <row r="144" ht="12.75">
      <c r="H144" s="94"/>
    </row>
    <row r="145" ht="12.75">
      <c r="H145" s="94"/>
    </row>
    <row r="146" ht="12.75">
      <c r="H146" s="94"/>
    </row>
    <row r="147" ht="12.75">
      <c r="H147" s="94"/>
    </row>
    <row r="148" ht="12.75">
      <c r="H148" s="94"/>
    </row>
    <row r="149" ht="12.75">
      <c r="H149" s="94"/>
    </row>
    <row r="150" ht="12.75">
      <c r="H150" s="94"/>
    </row>
    <row r="151" ht="12.75">
      <c r="H151" s="94"/>
    </row>
    <row r="152" ht="12.75">
      <c r="H152" s="94"/>
    </row>
    <row r="153" ht="12.75">
      <c r="H153" s="94"/>
    </row>
    <row r="154" ht="12.75">
      <c r="H154" s="94"/>
    </row>
    <row r="155" ht="12.75">
      <c r="H155" s="94"/>
    </row>
    <row r="156" ht="12.75">
      <c r="H156" s="94"/>
    </row>
    <row r="157" ht="12.75">
      <c r="H157" s="94"/>
    </row>
    <row r="158" ht="12.75">
      <c r="H158" s="94"/>
    </row>
    <row r="159" ht="12.75">
      <c r="H159" s="94"/>
    </row>
    <row r="160" ht="12.75">
      <c r="H160" s="94"/>
    </row>
    <row r="161" ht="12.75">
      <c r="H161" s="94"/>
    </row>
    <row r="162" ht="12.75">
      <c r="H162" s="94"/>
    </row>
    <row r="163" ht="12.75">
      <c r="H163" s="94"/>
    </row>
    <row r="164" ht="12.75">
      <c r="H164" s="94"/>
    </row>
    <row r="165" ht="12.75">
      <c r="H165" s="94"/>
    </row>
    <row r="166" ht="12.75">
      <c r="H166" s="94"/>
    </row>
    <row r="167" ht="12.75">
      <c r="H167" s="94"/>
    </row>
    <row r="168" ht="12.75">
      <c r="H168" s="94"/>
    </row>
    <row r="169" ht="12.75">
      <c r="H169" s="94"/>
    </row>
    <row r="170" ht="12.75">
      <c r="H170" s="94"/>
    </row>
    <row r="171" ht="12.75">
      <c r="H171" s="94"/>
    </row>
    <row r="172" ht="12.75">
      <c r="H172" s="94"/>
    </row>
    <row r="173" ht="12.75">
      <c r="H173" s="94"/>
    </row>
    <row r="174" ht="12.75">
      <c r="H174" s="94"/>
    </row>
    <row r="175" ht="12.75">
      <c r="H175" s="94"/>
    </row>
    <row r="176" ht="12.75">
      <c r="H176" s="94"/>
    </row>
    <row r="177" ht="12.75">
      <c r="H177" s="94"/>
    </row>
    <row r="178" ht="12.75">
      <c r="H178" s="94"/>
    </row>
    <row r="179" ht="12.75">
      <c r="H179" s="94"/>
    </row>
    <row r="180" ht="12.75">
      <c r="H180" s="94"/>
    </row>
    <row r="181" ht="12.75">
      <c r="H181" s="94"/>
    </row>
    <row r="182" ht="12.75">
      <c r="H182" s="94"/>
    </row>
    <row r="183" ht="12.75">
      <c r="H183" s="94"/>
    </row>
    <row r="184" ht="12.75">
      <c r="H184" s="94"/>
    </row>
    <row r="185" ht="12.75">
      <c r="H185" s="94"/>
    </row>
    <row r="186" ht="12.75">
      <c r="H186" s="94"/>
    </row>
    <row r="187" ht="12.75">
      <c r="H187" s="94"/>
    </row>
    <row r="188" ht="12.75">
      <c r="H188" s="94"/>
    </row>
    <row r="189" ht="12.75">
      <c r="H189" s="94"/>
    </row>
    <row r="190" ht="12.75">
      <c r="H190" s="94"/>
    </row>
    <row r="191" ht="12.75">
      <c r="H191" s="94"/>
    </row>
    <row r="192" ht="12.75">
      <c r="H192" s="94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B1:G1"/>
    <mergeCell ref="B2:G2"/>
    <mergeCell ref="B3:G3"/>
    <mergeCell ref="B4:G4"/>
    <mergeCell ref="C8:F8"/>
    <mergeCell ref="C12:F12"/>
    <mergeCell ref="B5:G5"/>
    <mergeCell ref="B6:G6"/>
    <mergeCell ref="C27:E27"/>
    <mergeCell ref="C13:C14"/>
    <mergeCell ref="D13:D14"/>
    <mergeCell ref="E13:F13"/>
    <mergeCell ref="C21:F21"/>
    <mergeCell ref="C22:F22"/>
    <mergeCell ref="E23:F23"/>
    <mergeCell ref="C23:C24"/>
    <mergeCell ref="D23:D24"/>
    <mergeCell ref="C18:E18"/>
  </mergeCells>
  <conditionalFormatting sqref="E25">
    <cfRule type="cellIs" priority="1" dxfId="0" operator="lessThan" stopIfTrue="1">
      <formula>1</formula>
    </cfRule>
  </conditionalFormatting>
  <printOptions horizontalCentered="1"/>
  <pageMargins left="0.31496062992125984" right="0.31496062992125984" top="0.4330708661417323" bottom="0.6299212598425197" header="0" footer="0"/>
  <pageSetup horizontalDpi="300" verticalDpi="300" orientation="landscape" scale="70" r:id="rId2"/>
  <headerFooter alignWithMargins="0">
    <oddFooter>&amp;C_______________________
VoBo Ordenador Gasto&amp;RVicerrectoría Administrativa
&amp;F
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"/>
  <dimension ref="B1:Z29"/>
  <sheetViews>
    <sheetView view="pageBreakPreview" zoomScaleNormal="80" zoomScaleSheetLayoutView="100" zoomScalePageLayoutView="0" workbookViewId="0" topLeftCell="F1">
      <selection activeCell="M14" sqref="M14:M17"/>
    </sheetView>
  </sheetViews>
  <sheetFormatPr defaultColWidth="0" defaultRowHeight="12.75"/>
  <cols>
    <col min="1" max="1" width="1.7109375" style="327" customWidth="1"/>
    <col min="2" max="2" width="2.57421875" style="327" customWidth="1"/>
    <col min="3" max="3" width="16.421875" style="320" customWidth="1"/>
    <col min="4" max="4" width="34.00390625" style="320" customWidth="1"/>
    <col min="5" max="5" width="14.7109375" style="320" customWidth="1"/>
    <col min="6" max="6" width="19.00390625" style="320" customWidth="1"/>
    <col min="7" max="7" width="21.57421875" style="320" bestFit="1" customWidth="1"/>
    <col min="8" max="8" width="24.140625" style="320" customWidth="1"/>
    <col min="9" max="9" width="18.7109375" style="320" customWidth="1"/>
    <col min="10" max="11" width="19.57421875" style="320" customWidth="1"/>
    <col min="12" max="12" width="20.421875" style="320" customWidth="1"/>
    <col min="13" max="13" width="17.57421875" style="320" customWidth="1"/>
    <col min="14" max="14" width="3.7109375" style="327" customWidth="1"/>
    <col min="15" max="15" width="17.57421875" style="327" hidden="1" customWidth="1"/>
    <col min="16" max="16" width="41.421875" style="327" customWidth="1"/>
    <col min="17" max="17" width="13.57421875" style="327" customWidth="1"/>
    <col min="18" max="18" width="4.28125" style="327" customWidth="1"/>
    <col min="19" max="19" width="15.140625" style="327" hidden="1" customWidth="1"/>
    <col min="20" max="20" width="9.7109375" style="327" hidden="1" customWidth="1"/>
    <col min="21" max="21" width="11.7109375" style="327" hidden="1" customWidth="1"/>
    <col min="22" max="22" width="8.28125" style="320" hidden="1" customWidth="1"/>
    <col min="23" max="23" width="4.140625" style="327" hidden="1" customWidth="1"/>
    <col min="24" max="16384" width="0" style="327" hidden="1" customWidth="1"/>
  </cols>
  <sheetData>
    <row r="1" spans="2:17" s="98" customFormat="1" ht="12.75">
      <c r="B1" s="863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5"/>
      <c r="O1" s="306"/>
      <c r="P1" s="306"/>
      <c r="Q1" s="306"/>
    </row>
    <row r="2" spans="2:17" s="98" customFormat="1" ht="12.75">
      <c r="B2" s="866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2"/>
      <c r="O2" s="659" t="s">
        <v>474</v>
      </c>
      <c r="P2" s="306"/>
      <c r="Q2" s="306"/>
    </row>
    <row r="3" spans="2:17" s="98" customFormat="1" ht="12.75">
      <c r="B3" s="866" t="s">
        <v>51</v>
      </c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2"/>
      <c r="O3" s="306">
        <v>1.11</v>
      </c>
      <c r="P3" s="306"/>
      <c r="Q3" s="306"/>
    </row>
    <row r="4" spans="2:17" s="98" customFormat="1" ht="12.75">
      <c r="B4" s="866" t="s">
        <v>417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2"/>
      <c r="O4" s="306"/>
      <c r="P4" s="306"/>
      <c r="Q4" s="306"/>
    </row>
    <row r="5" spans="2:17" s="98" customFormat="1" ht="12.75">
      <c r="B5" s="866" t="s">
        <v>477</v>
      </c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2"/>
      <c r="O5" s="306"/>
      <c r="P5" s="306"/>
      <c r="Q5" s="306"/>
    </row>
    <row r="6" spans="2:17" s="98" customFormat="1" ht="12.75">
      <c r="B6" s="866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2"/>
      <c r="O6" s="306"/>
      <c r="P6" s="306"/>
      <c r="Q6" s="306"/>
    </row>
    <row r="7" spans="2:17" s="98" customFormat="1" ht="12.75">
      <c r="B7" s="544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545"/>
      <c r="O7" s="306"/>
      <c r="P7" s="306"/>
      <c r="Q7" s="306"/>
    </row>
    <row r="8" spans="2:23" s="306" customFormat="1" ht="12.75">
      <c r="B8" s="526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527"/>
      <c r="R8" s="14"/>
      <c r="S8" s="14"/>
      <c r="T8" s="14"/>
      <c r="U8" s="14"/>
      <c r="V8" s="14"/>
      <c r="W8" s="14"/>
    </row>
    <row r="9" spans="2:26" s="306" customFormat="1" ht="12.75">
      <c r="B9" s="934" t="s">
        <v>131</v>
      </c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935"/>
      <c r="R9" s="537"/>
      <c r="V9" s="311"/>
      <c r="Z9" s="537"/>
    </row>
    <row r="10" spans="2:26" s="306" customFormat="1" ht="12.75">
      <c r="B10" s="53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536"/>
      <c r="R10" s="537"/>
      <c r="V10" s="311"/>
      <c r="Z10" s="537"/>
    </row>
    <row r="11" spans="2:22" s="306" customFormat="1" ht="12.75">
      <c r="B11" s="528"/>
      <c r="C11" s="842" t="s">
        <v>428</v>
      </c>
      <c r="D11" s="842"/>
      <c r="E11" s="842"/>
      <c r="F11" s="842"/>
      <c r="G11" s="842"/>
      <c r="H11" s="305"/>
      <c r="I11" s="305"/>
      <c r="J11" s="305"/>
      <c r="K11" s="305"/>
      <c r="L11" s="305"/>
      <c r="M11" s="305"/>
      <c r="N11" s="309"/>
      <c r="R11" s="311"/>
      <c r="V11" s="311"/>
    </row>
    <row r="12" spans="2:22" s="306" customFormat="1" ht="12.75">
      <c r="B12" s="396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30"/>
      <c r="V12" s="311"/>
    </row>
    <row r="13" spans="2:22" s="306" customFormat="1" ht="13.5" thickBot="1">
      <c r="B13" s="308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9"/>
      <c r="V13" s="311"/>
    </row>
    <row r="14" spans="2:22" s="306" customFormat="1" ht="12.75">
      <c r="B14" s="308"/>
      <c r="C14" s="305"/>
      <c r="D14" s="305"/>
      <c r="E14" s="305"/>
      <c r="F14" s="305"/>
      <c r="G14" s="305"/>
      <c r="H14" s="305"/>
      <c r="I14" s="305"/>
      <c r="J14" s="305"/>
      <c r="K14" s="936" t="s">
        <v>5</v>
      </c>
      <c r="L14" s="937"/>
      <c r="M14" s="546">
        <v>600000</v>
      </c>
      <c r="N14" s="309"/>
      <c r="O14" s="172"/>
      <c r="V14" s="311"/>
    </row>
    <row r="15" spans="2:22" s="306" customFormat="1" ht="12.75">
      <c r="B15" s="308"/>
      <c r="C15" s="305"/>
      <c r="D15" s="305"/>
      <c r="E15" s="305"/>
      <c r="F15" s="305"/>
      <c r="G15" s="305"/>
      <c r="H15" s="305"/>
      <c r="I15" s="305"/>
      <c r="J15" s="305"/>
      <c r="K15" s="938" t="s">
        <v>6</v>
      </c>
      <c r="L15" s="939"/>
      <c r="M15" s="547">
        <v>4000000</v>
      </c>
      <c r="N15" s="309"/>
      <c r="O15" s="172"/>
      <c r="V15" s="311"/>
    </row>
    <row r="16" spans="2:22" s="306" customFormat="1" ht="12.75">
      <c r="B16" s="308"/>
      <c r="C16" s="305"/>
      <c r="D16" s="305"/>
      <c r="E16" s="305"/>
      <c r="F16" s="305"/>
      <c r="G16" s="305"/>
      <c r="H16" s="305"/>
      <c r="I16" s="305"/>
      <c r="J16" s="305"/>
      <c r="K16" s="548" t="s">
        <v>7</v>
      </c>
      <c r="L16" s="549"/>
      <c r="M16" s="547">
        <v>200000</v>
      </c>
      <c r="N16" s="100"/>
      <c r="O16" s="172"/>
      <c r="V16" s="311"/>
    </row>
    <row r="17" spans="2:22" s="306" customFormat="1" ht="13.5" thickBot="1">
      <c r="B17" s="308"/>
      <c r="C17" s="305"/>
      <c r="D17" s="305"/>
      <c r="E17" s="305"/>
      <c r="F17" s="305"/>
      <c r="G17" s="305"/>
      <c r="H17" s="305"/>
      <c r="I17" s="305"/>
      <c r="J17" s="305"/>
      <c r="K17" s="550" t="s">
        <v>8</v>
      </c>
      <c r="L17" s="551"/>
      <c r="M17" s="552">
        <v>400000</v>
      </c>
      <c r="N17" s="100"/>
      <c r="O17" s="172"/>
      <c r="V17" s="311"/>
    </row>
    <row r="18" spans="2:22" s="306" customFormat="1" ht="12.75">
      <c r="B18" s="308"/>
      <c r="C18" s="305"/>
      <c r="D18" s="305"/>
      <c r="E18" s="305"/>
      <c r="F18" s="305"/>
      <c r="G18" s="305"/>
      <c r="H18" s="305"/>
      <c r="I18" s="305"/>
      <c r="J18" s="305"/>
      <c r="K18" s="103"/>
      <c r="L18" s="103"/>
      <c r="M18" s="103"/>
      <c r="N18" s="100"/>
      <c r="V18" s="311"/>
    </row>
    <row r="19" spans="2:22" s="306" customFormat="1" ht="54.75" customHeight="1">
      <c r="B19" s="308"/>
      <c r="C19" s="133" t="s">
        <v>49</v>
      </c>
      <c r="D19" s="133" t="s">
        <v>464</v>
      </c>
      <c r="E19" s="133" t="s">
        <v>132</v>
      </c>
      <c r="F19" s="133" t="s">
        <v>133</v>
      </c>
      <c r="G19" s="133" t="s">
        <v>134</v>
      </c>
      <c r="H19" s="133" t="s">
        <v>135</v>
      </c>
      <c r="I19" s="133" t="s">
        <v>136</v>
      </c>
      <c r="J19" s="133" t="s">
        <v>137</v>
      </c>
      <c r="K19" s="133" t="s">
        <v>138</v>
      </c>
      <c r="L19" s="133" t="s">
        <v>139</v>
      </c>
      <c r="M19" s="133" t="s">
        <v>291</v>
      </c>
      <c r="N19" s="309"/>
      <c r="V19" s="311"/>
    </row>
    <row r="20" spans="2:14" ht="12.75">
      <c r="B20" s="323"/>
      <c r="C20" s="630"/>
      <c r="D20" s="630"/>
      <c r="E20" s="375"/>
      <c r="F20" s="375"/>
      <c r="G20" s="553">
        <f>E20*$M$14*C20</f>
        <v>0</v>
      </c>
      <c r="H20" s="553">
        <f>F20*$M$16*C20</f>
        <v>0</v>
      </c>
      <c r="I20" s="531"/>
      <c r="J20" s="531"/>
      <c r="K20" s="553">
        <f>I20*$M$15*C20</f>
        <v>0</v>
      </c>
      <c r="L20" s="553">
        <f>J20*$M$17*C20</f>
        <v>0</v>
      </c>
      <c r="M20" s="555">
        <f>L20+K20+H20+G20</f>
        <v>0</v>
      </c>
      <c r="N20" s="316"/>
    </row>
    <row r="21" spans="2:14" ht="12.75">
      <c r="B21" s="323"/>
      <c r="C21" s="538"/>
      <c r="D21" s="538"/>
      <c r="E21" s="531"/>
      <c r="F21" s="531"/>
      <c r="G21" s="553">
        <f aca="true" t="shared" si="0" ref="G21:G26">E21*$M$14*C21</f>
        <v>0</v>
      </c>
      <c r="H21" s="553">
        <f aca="true" t="shared" si="1" ref="H21:H26">F21*$M$16*C21</f>
        <v>0</v>
      </c>
      <c r="I21" s="531"/>
      <c r="J21" s="531"/>
      <c r="K21" s="553">
        <f aca="true" t="shared" si="2" ref="K21:K26">I21*$M$15*C21</f>
        <v>0</v>
      </c>
      <c r="L21" s="553">
        <f aca="true" t="shared" si="3" ref="L21:L26">J21*$M$17*C21</f>
        <v>0</v>
      </c>
      <c r="M21" s="555">
        <f aca="true" t="shared" si="4" ref="M21:M26">L21+K21+H21+G21</f>
        <v>0</v>
      </c>
      <c r="N21" s="316"/>
    </row>
    <row r="22" spans="2:14" ht="12.75">
      <c r="B22" s="323"/>
      <c r="C22" s="538"/>
      <c r="D22" s="538"/>
      <c r="E22" s="531"/>
      <c r="F22" s="531"/>
      <c r="G22" s="553">
        <f t="shared" si="0"/>
        <v>0</v>
      </c>
      <c r="H22" s="553">
        <f t="shared" si="1"/>
        <v>0</v>
      </c>
      <c r="I22" s="531"/>
      <c r="J22" s="531"/>
      <c r="K22" s="553">
        <f t="shared" si="2"/>
        <v>0</v>
      </c>
      <c r="L22" s="553">
        <f t="shared" si="3"/>
        <v>0</v>
      </c>
      <c r="M22" s="555">
        <f t="shared" si="4"/>
        <v>0</v>
      </c>
      <c r="N22" s="316"/>
    </row>
    <row r="23" spans="2:14" ht="12.75">
      <c r="B23" s="323"/>
      <c r="C23" s="538"/>
      <c r="D23" s="538"/>
      <c r="E23" s="531"/>
      <c r="F23" s="531"/>
      <c r="G23" s="553">
        <f t="shared" si="0"/>
        <v>0</v>
      </c>
      <c r="H23" s="553">
        <f t="shared" si="1"/>
        <v>0</v>
      </c>
      <c r="I23" s="531"/>
      <c r="J23" s="531"/>
      <c r="K23" s="553">
        <f t="shared" si="2"/>
        <v>0</v>
      </c>
      <c r="L23" s="553">
        <f t="shared" si="3"/>
        <v>0</v>
      </c>
      <c r="M23" s="555">
        <f t="shared" si="4"/>
        <v>0</v>
      </c>
      <c r="N23" s="316"/>
    </row>
    <row r="24" spans="2:14" ht="12.75">
      <c r="B24" s="323"/>
      <c r="C24" s="538"/>
      <c r="D24" s="538"/>
      <c r="E24" s="531"/>
      <c r="F24" s="531"/>
      <c r="G24" s="553">
        <f t="shared" si="0"/>
        <v>0</v>
      </c>
      <c r="H24" s="553">
        <f t="shared" si="1"/>
        <v>0</v>
      </c>
      <c r="I24" s="531"/>
      <c r="J24" s="531"/>
      <c r="K24" s="553">
        <f t="shared" si="2"/>
        <v>0</v>
      </c>
      <c r="L24" s="553">
        <f t="shared" si="3"/>
        <v>0</v>
      </c>
      <c r="M24" s="555">
        <f t="shared" si="4"/>
        <v>0</v>
      </c>
      <c r="N24" s="316"/>
    </row>
    <row r="25" spans="2:14" ht="12.75">
      <c r="B25" s="323"/>
      <c r="C25" s="538"/>
      <c r="D25" s="538"/>
      <c r="E25" s="531"/>
      <c r="F25" s="531"/>
      <c r="G25" s="553">
        <f t="shared" si="0"/>
        <v>0</v>
      </c>
      <c r="H25" s="553">
        <f t="shared" si="1"/>
        <v>0</v>
      </c>
      <c r="I25" s="531"/>
      <c r="J25" s="531"/>
      <c r="K25" s="553">
        <f t="shared" si="2"/>
        <v>0</v>
      </c>
      <c r="L25" s="553">
        <f t="shared" si="3"/>
        <v>0</v>
      </c>
      <c r="M25" s="555">
        <f t="shared" si="4"/>
        <v>0</v>
      </c>
      <c r="N25" s="316"/>
    </row>
    <row r="26" spans="2:14" ht="12.75">
      <c r="B26" s="323"/>
      <c r="C26" s="539"/>
      <c r="D26" s="539"/>
      <c r="E26" s="540"/>
      <c r="F26" s="540"/>
      <c r="G26" s="554">
        <f t="shared" si="0"/>
        <v>0</v>
      </c>
      <c r="H26" s="554">
        <f t="shared" si="1"/>
        <v>0</v>
      </c>
      <c r="I26" s="540"/>
      <c r="J26" s="540"/>
      <c r="K26" s="554">
        <f t="shared" si="2"/>
        <v>0</v>
      </c>
      <c r="L26" s="554">
        <f t="shared" si="3"/>
        <v>0</v>
      </c>
      <c r="M26" s="556">
        <f t="shared" si="4"/>
        <v>0</v>
      </c>
      <c r="N26" s="316"/>
    </row>
    <row r="27" spans="2:14" ht="17.25" customHeight="1">
      <c r="B27" s="323"/>
      <c r="C27" s="828" t="s">
        <v>263</v>
      </c>
      <c r="D27" s="829"/>
      <c r="E27" s="829"/>
      <c r="F27" s="829"/>
      <c r="G27" s="829"/>
      <c r="H27" s="829"/>
      <c r="I27" s="829"/>
      <c r="J27" s="829"/>
      <c r="K27" s="829"/>
      <c r="L27" s="830"/>
      <c r="M27" s="207">
        <f>SUM(M20:M26)</f>
        <v>0</v>
      </c>
      <c r="N27" s="316"/>
    </row>
    <row r="28" spans="2:14" ht="12.75">
      <c r="B28" s="323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16"/>
    </row>
    <row r="29" spans="2:14" ht="12.75">
      <c r="B29" s="541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3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B1:N1"/>
    <mergeCell ref="B2:N2"/>
    <mergeCell ref="B3:N3"/>
    <mergeCell ref="B4:N4"/>
    <mergeCell ref="B5:N5"/>
    <mergeCell ref="B9:N9"/>
    <mergeCell ref="C27:L27"/>
    <mergeCell ref="C11:G11"/>
    <mergeCell ref="K14:L14"/>
    <mergeCell ref="K15:L15"/>
    <mergeCell ref="B6:N6"/>
  </mergeCells>
  <printOptions horizontalCentered="1"/>
  <pageMargins left="0.8661417322834646" right="0.15748031496062992" top="0.4330708661417323" bottom="0.6299212598425197" header="0" footer="0"/>
  <pageSetup fitToHeight="2" horizontalDpi="300" verticalDpi="300" orientation="landscape" scale="51" r:id="rId2"/>
  <headerFooter alignWithMargins="0">
    <oddFooter>&amp;C_______________________
VoBo Ordenador Gasto&amp;RVicerrectoría Administrativa
&amp;F
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"/>
  <dimension ref="A1:AD30"/>
  <sheetViews>
    <sheetView view="pageBreakPreview" zoomScaleNormal="80" zoomScaleSheetLayoutView="100" zoomScalePageLayoutView="0" workbookViewId="0" topLeftCell="A1">
      <selection activeCell="B20" sqref="B20"/>
    </sheetView>
  </sheetViews>
  <sheetFormatPr defaultColWidth="11.421875" defaultRowHeight="12.75"/>
  <cols>
    <col min="1" max="1" width="2.421875" style="315" customWidth="1"/>
    <col min="2" max="2" width="17.00390625" style="315" customWidth="1"/>
    <col min="3" max="3" width="14.140625" style="400" customWidth="1"/>
    <col min="4" max="4" width="15.28125" style="400" customWidth="1"/>
    <col min="5" max="5" width="16.8515625" style="400" customWidth="1"/>
    <col min="6" max="6" width="16.7109375" style="400" customWidth="1"/>
    <col min="7" max="8" width="16.57421875" style="400" customWidth="1"/>
    <col min="9" max="9" width="15.57421875" style="400" customWidth="1"/>
    <col min="10" max="10" width="14.00390625" style="400" customWidth="1"/>
    <col min="11" max="11" width="19.28125" style="400" customWidth="1"/>
    <col min="12" max="12" width="20.421875" style="400" customWidth="1"/>
    <col min="13" max="13" width="22.8515625" style="400" customWidth="1"/>
    <col min="14" max="14" width="22.57421875" style="400" customWidth="1"/>
    <col min="15" max="15" width="24.00390625" style="400" customWidth="1"/>
    <col min="16" max="16" width="22.7109375" style="400" customWidth="1"/>
    <col min="17" max="17" width="15.00390625" style="400" bestFit="1" customWidth="1"/>
    <col min="18" max="18" width="4.140625" style="315" customWidth="1"/>
    <col min="19" max="19" width="0" style="315" hidden="1" customWidth="1"/>
    <col min="20" max="16384" width="11.421875" style="315" customWidth="1"/>
  </cols>
  <sheetData>
    <row r="1" spans="1:21" s="98" customFormat="1" ht="12.75">
      <c r="A1" s="805"/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7"/>
      <c r="S1" s="306"/>
      <c r="T1" s="306"/>
      <c r="U1" s="306"/>
    </row>
    <row r="2" spans="1:21" s="98" customFormat="1" ht="12.75">
      <c r="A2" s="866"/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2"/>
      <c r="S2" s="306"/>
      <c r="T2" s="306"/>
      <c r="U2" s="306"/>
    </row>
    <row r="3" spans="1:21" s="98" customFormat="1" ht="12.75">
      <c r="A3" s="866" t="s">
        <v>51</v>
      </c>
      <c r="B3" s="811"/>
      <c r="C3" s="811" t="s">
        <v>51</v>
      </c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2"/>
      <c r="S3" s="306"/>
      <c r="T3" s="306"/>
      <c r="U3" s="306"/>
    </row>
    <row r="4" spans="1:21" s="98" customFormat="1" ht="12.75">
      <c r="A4" s="866" t="s">
        <v>417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2"/>
      <c r="S4" s="659" t="s">
        <v>476</v>
      </c>
      <c r="T4" s="306"/>
      <c r="U4" s="306"/>
    </row>
    <row r="5" spans="1:21" s="98" customFormat="1" ht="12.75">
      <c r="A5" s="866" t="s">
        <v>477</v>
      </c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2"/>
      <c r="S5" s="306">
        <v>1.1</v>
      </c>
      <c r="T5" s="306"/>
      <c r="U5" s="306"/>
    </row>
    <row r="6" spans="1:21" s="98" customFormat="1" ht="12.75">
      <c r="A6" s="944"/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6"/>
      <c r="S6" s="306"/>
      <c r="T6" s="306"/>
      <c r="U6" s="306"/>
    </row>
    <row r="7" spans="1:21" s="98" customFormat="1" ht="12.75">
      <c r="A7" s="944"/>
      <c r="B7" s="945"/>
      <c r="C7" s="945"/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6"/>
      <c r="S7" s="306"/>
      <c r="T7" s="306"/>
      <c r="U7" s="306"/>
    </row>
    <row r="8" spans="1:27" s="306" customFormat="1" ht="12.75">
      <c r="A8" s="526"/>
      <c r="B8" s="557"/>
      <c r="C8" s="558"/>
      <c r="D8" s="558"/>
      <c r="E8" s="558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527"/>
      <c r="V8" s="14"/>
      <c r="W8" s="14"/>
      <c r="X8" s="14"/>
      <c r="Y8" s="14"/>
      <c r="Z8" s="14"/>
      <c r="AA8" s="14"/>
    </row>
    <row r="9" spans="1:30" s="306" customFormat="1" ht="12.75">
      <c r="A9" s="934" t="s">
        <v>140</v>
      </c>
      <c r="B9" s="870"/>
      <c r="C9" s="870"/>
      <c r="D9" s="870"/>
      <c r="E9" s="870"/>
      <c r="F9" s="870"/>
      <c r="G9" s="870"/>
      <c r="H9" s="870"/>
      <c r="I9" s="870"/>
      <c r="J9" s="870"/>
      <c r="K9" s="870"/>
      <c r="L9" s="870"/>
      <c r="M9" s="870"/>
      <c r="N9" s="870"/>
      <c r="O9" s="870"/>
      <c r="P9" s="870"/>
      <c r="Q9" s="870"/>
      <c r="R9" s="935"/>
      <c r="V9" s="537"/>
      <c r="Z9" s="311"/>
      <c r="AD9" s="537"/>
    </row>
    <row r="10" spans="1:26" s="306" customFormat="1" ht="12.75">
      <c r="A10" s="308"/>
      <c r="B10" s="62" t="s">
        <v>439</v>
      </c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9"/>
      <c r="V10" s="311"/>
      <c r="Z10" s="311"/>
    </row>
    <row r="11" spans="1:26" s="306" customFormat="1" ht="12.75">
      <c r="A11" s="396"/>
      <c r="B11" s="55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30"/>
      <c r="Z11" s="311"/>
    </row>
    <row r="12" spans="1:18" s="172" customFormat="1" ht="13.5" thickBot="1">
      <c r="A12" s="171"/>
      <c r="B12" s="16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173"/>
    </row>
    <row r="13" spans="1:18" s="306" customFormat="1" ht="12.75">
      <c r="A13" s="308"/>
      <c r="B13" s="62"/>
      <c r="C13" s="943"/>
      <c r="D13" s="943"/>
      <c r="E13" s="943"/>
      <c r="F13" s="943"/>
      <c r="G13" s="943"/>
      <c r="H13" s="943"/>
      <c r="I13" s="943"/>
      <c r="J13" s="943"/>
      <c r="K13" s="305"/>
      <c r="L13" s="305"/>
      <c r="M13" s="305"/>
      <c r="N13" s="305"/>
      <c r="O13" s="947" t="s">
        <v>5</v>
      </c>
      <c r="P13" s="948"/>
      <c r="Q13" s="546">
        <v>600000</v>
      </c>
      <c r="R13" s="309"/>
    </row>
    <row r="14" spans="1:18" s="306" customFormat="1" ht="12.75">
      <c r="A14" s="308"/>
      <c r="B14" s="303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949" t="s">
        <v>6</v>
      </c>
      <c r="P14" s="939"/>
      <c r="Q14" s="547">
        <v>4000000</v>
      </c>
      <c r="R14" s="309"/>
    </row>
    <row r="15" spans="1:18" s="306" customFormat="1" ht="12.75">
      <c r="A15" s="308"/>
      <c r="B15" s="303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950" t="s">
        <v>7</v>
      </c>
      <c r="P15" s="951"/>
      <c r="Q15" s="547">
        <v>200000</v>
      </c>
      <c r="R15" s="309"/>
    </row>
    <row r="16" spans="1:18" s="306" customFormat="1" ht="13.5" thickBot="1">
      <c r="A16" s="308"/>
      <c r="B16" s="48"/>
      <c r="C16" s="305"/>
      <c r="D16" s="305"/>
      <c r="E16" s="305"/>
      <c r="F16" s="305"/>
      <c r="G16" s="305"/>
      <c r="H16" s="305"/>
      <c r="I16" s="60"/>
      <c r="J16" s="60"/>
      <c r="K16" s="305"/>
      <c r="L16" s="305"/>
      <c r="M16" s="305"/>
      <c r="N16" s="305"/>
      <c r="O16" s="952" t="s">
        <v>8</v>
      </c>
      <c r="P16" s="953"/>
      <c r="Q16" s="552">
        <v>400000</v>
      </c>
      <c r="R16" s="309"/>
    </row>
    <row r="17" spans="1:18" s="306" customFormat="1" ht="13.5" customHeight="1">
      <c r="A17" s="308"/>
      <c r="B17" s="48"/>
      <c r="C17" s="305"/>
      <c r="D17" s="305"/>
      <c r="E17" s="305"/>
      <c r="F17" s="305"/>
      <c r="G17" s="305"/>
      <c r="H17" s="305"/>
      <c r="I17" s="60"/>
      <c r="J17" s="305"/>
      <c r="K17" s="305"/>
      <c r="L17" s="305"/>
      <c r="M17" s="305"/>
      <c r="N17" s="305"/>
      <c r="O17" s="305"/>
      <c r="P17" s="305"/>
      <c r="Q17" s="305"/>
      <c r="R17" s="309"/>
    </row>
    <row r="18" spans="1:18" s="562" customFormat="1" ht="36.75" customHeight="1">
      <c r="A18" s="560"/>
      <c r="B18" s="135" t="s">
        <v>50</v>
      </c>
      <c r="C18" s="954" t="s">
        <v>145</v>
      </c>
      <c r="D18" s="954"/>
      <c r="E18" s="954"/>
      <c r="F18" s="954"/>
      <c r="G18" s="954"/>
      <c r="H18" s="954"/>
      <c r="I18" s="954"/>
      <c r="J18" s="954" t="s">
        <v>146</v>
      </c>
      <c r="K18" s="954"/>
      <c r="L18" s="954"/>
      <c r="M18" s="954"/>
      <c r="N18" s="954"/>
      <c r="O18" s="954"/>
      <c r="P18" s="954"/>
      <c r="Q18" s="955" t="s">
        <v>12</v>
      </c>
      <c r="R18" s="561"/>
    </row>
    <row r="19" spans="1:18" s="569" customFormat="1" ht="63.75">
      <c r="A19" s="566"/>
      <c r="B19" s="136" t="s">
        <v>505</v>
      </c>
      <c r="C19" s="567" t="s">
        <v>49</v>
      </c>
      <c r="D19" s="567" t="s">
        <v>133</v>
      </c>
      <c r="E19" s="567" t="s">
        <v>141</v>
      </c>
      <c r="F19" s="567" t="s">
        <v>132</v>
      </c>
      <c r="G19" s="567" t="s">
        <v>142</v>
      </c>
      <c r="H19" s="567" t="s">
        <v>134</v>
      </c>
      <c r="I19" s="567" t="s">
        <v>135</v>
      </c>
      <c r="J19" s="567" t="s">
        <v>49</v>
      </c>
      <c r="K19" s="567" t="s">
        <v>137</v>
      </c>
      <c r="L19" s="567" t="s">
        <v>143</v>
      </c>
      <c r="M19" s="567" t="s">
        <v>136</v>
      </c>
      <c r="N19" s="567" t="s">
        <v>144</v>
      </c>
      <c r="O19" s="567" t="s">
        <v>138</v>
      </c>
      <c r="P19" s="567" t="s">
        <v>139</v>
      </c>
      <c r="Q19" s="955"/>
      <c r="R19" s="568"/>
    </row>
    <row r="20" spans="1:18" s="263" customFormat="1" ht="12.75">
      <c r="A20" s="256"/>
      <c r="B20" s="563"/>
      <c r="C20" s="375"/>
      <c r="D20" s="375"/>
      <c r="E20" s="375"/>
      <c r="F20" s="375"/>
      <c r="G20" s="570">
        <f>C20*E20</f>
        <v>0</v>
      </c>
      <c r="H20" s="570">
        <f>C20*F20*$Q$13</f>
        <v>0</v>
      </c>
      <c r="I20" s="570">
        <f>C20*D20*$Q$15</f>
        <v>0</v>
      </c>
      <c r="J20" s="375"/>
      <c r="K20" s="375"/>
      <c r="L20" s="375"/>
      <c r="M20" s="564"/>
      <c r="N20" s="570">
        <f aca="true" t="shared" si="0" ref="N20:N27">J20*L20</f>
        <v>0</v>
      </c>
      <c r="O20" s="570">
        <f aca="true" t="shared" si="1" ref="O20:O27">J20*M20*$Q$14</f>
        <v>0</v>
      </c>
      <c r="P20" s="570">
        <f aca="true" t="shared" si="2" ref="P20:P27">J20*K20*$Q$16</f>
        <v>0</v>
      </c>
      <c r="Q20" s="570">
        <f aca="true" t="shared" si="3" ref="Q20:Q27">G20+H20+I20+N20+O20+P20</f>
        <v>0</v>
      </c>
      <c r="R20" s="270"/>
    </row>
    <row r="21" spans="1:18" s="263" customFormat="1" ht="12.75">
      <c r="A21" s="256"/>
      <c r="B21" s="563"/>
      <c r="C21" s="375"/>
      <c r="D21" s="375"/>
      <c r="E21" s="375"/>
      <c r="F21" s="375"/>
      <c r="G21" s="570">
        <f>C21*E21</f>
        <v>0</v>
      </c>
      <c r="H21" s="570">
        <f>C21*F21*$Q$13</f>
        <v>0</v>
      </c>
      <c r="I21" s="570">
        <f>C21*D21*$Q$15</f>
        <v>0</v>
      </c>
      <c r="J21" s="375"/>
      <c r="K21" s="375"/>
      <c r="L21" s="375"/>
      <c r="M21" s="564"/>
      <c r="N21" s="570">
        <f t="shared" si="0"/>
        <v>0</v>
      </c>
      <c r="O21" s="570">
        <f t="shared" si="1"/>
        <v>0</v>
      </c>
      <c r="P21" s="570">
        <f t="shared" si="2"/>
        <v>0</v>
      </c>
      <c r="Q21" s="570">
        <f t="shared" si="3"/>
        <v>0</v>
      </c>
      <c r="R21" s="270"/>
    </row>
    <row r="22" spans="1:18" s="263" customFormat="1" ht="12.75">
      <c r="A22" s="256"/>
      <c r="B22" s="563"/>
      <c r="C22" s="375"/>
      <c r="D22" s="375"/>
      <c r="E22" s="375"/>
      <c r="F22" s="375"/>
      <c r="G22" s="570">
        <f aca="true" t="shared" si="4" ref="G22:G27">C22*E22</f>
        <v>0</v>
      </c>
      <c r="H22" s="570">
        <f aca="true" t="shared" si="5" ref="H22:H27">C22*F22*$Q$13</f>
        <v>0</v>
      </c>
      <c r="I22" s="570">
        <f aca="true" t="shared" si="6" ref="I22:I27">C22*D22*$Q$15</f>
        <v>0</v>
      </c>
      <c r="J22" s="375"/>
      <c r="K22" s="375"/>
      <c r="L22" s="375"/>
      <c r="M22" s="564"/>
      <c r="N22" s="570">
        <f t="shared" si="0"/>
        <v>0</v>
      </c>
      <c r="O22" s="570">
        <f t="shared" si="1"/>
        <v>0</v>
      </c>
      <c r="P22" s="570">
        <f t="shared" si="2"/>
        <v>0</v>
      </c>
      <c r="Q22" s="570">
        <f t="shared" si="3"/>
        <v>0</v>
      </c>
      <c r="R22" s="270"/>
    </row>
    <row r="23" spans="1:18" s="263" customFormat="1" ht="12.75">
      <c r="A23" s="256"/>
      <c r="B23" s="563"/>
      <c r="C23" s="375"/>
      <c r="D23" s="375"/>
      <c r="E23" s="375"/>
      <c r="F23" s="375"/>
      <c r="G23" s="570">
        <f t="shared" si="4"/>
        <v>0</v>
      </c>
      <c r="H23" s="570">
        <f t="shared" si="5"/>
        <v>0</v>
      </c>
      <c r="I23" s="570">
        <f t="shared" si="6"/>
        <v>0</v>
      </c>
      <c r="J23" s="375"/>
      <c r="K23" s="375"/>
      <c r="L23" s="375"/>
      <c r="M23" s="564"/>
      <c r="N23" s="570">
        <f t="shared" si="0"/>
        <v>0</v>
      </c>
      <c r="O23" s="570">
        <f t="shared" si="1"/>
        <v>0</v>
      </c>
      <c r="P23" s="570">
        <f t="shared" si="2"/>
        <v>0</v>
      </c>
      <c r="Q23" s="570">
        <f t="shared" si="3"/>
        <v>0</v>
      </c>
      <c r="R23" s="270"/>
    </row>
    <row r="24" spans="1:18" s="263" customFormat="1" ht="12.75">
      <c r="A24" s="256"/>
      <c r="B24" s="563"/>
      <c r="C24" s="375"/>
      <c r="D24" s="375"/>
      <c r="E24" s="375"/>
      <c r="F24" s="375"/>
      <c r="G24" s="570">
        <f t="shared" si="4"/>
        <v>0</v>
      </c>
      <c r="H24" s="570">
        <f t="shared" si="5"/>
        <v>0</v>
      </c>
      <c r="I24" s="570">
        <f t="shared" si="6"/>
        <v>0</v>
      </c>
      <c r="J24" s="375"/>
      <c r="K24" s="375"/>
      <c r="L24" s="375"/>
      <c r="M24" s="564"/>
      <c r="N24" s="570">
        <f t="shared" si="0"/>
        <v>0</v>
      </c>
      <c r="O24" s="570">
        <f t="shared" si="1"/>
        <v>0</v>
      </c>
      <c r="P24" s="570">
        <f t="shared" si="2"/>
        <v>0</v>
      </c>
      <c r="Q24" s="570">
        <f t="shared" si="3"/>
        <v>0</v>
      </c>
      <c r="R24" s="270"/>
    </row>
    <row r="25" spans="1:18" s="263" customFormat="1" ht="12.75">
      <c r="A25" s="256"/>
      <c r="B25" s="563"/>
      <c r="C25" s="375"/>
      <c r="D25" s="375"/>
      <c r="E25" s="375"/>
      <c r="F25" s="375"/>
      <c r="G25" s="570">
        <f t="shared" si="4"/>
        <v>0</v>
      </c>
      <c r="H25" s="570">
        <f t="shared" si="5"/>
        <v>0</v>
      </c>
      <c r="I25" s="570">
        <f t="shared" si="6"/>
        <v>0</v>
      </c>
      <c r="J25" s="375"/>
      <c r="K25" s="375"/>
      <c r="L25" s="375"/>
      <c r="M25" s="564"/>
      <c r="N25" s="570">
        <f t="shared" si="0"/>
        <v>0</v>
      </c>
      <c r="O25" s="570">
        <f t="shared" si="1"/>
        <v>0</v>
      </c>
      <c r="P25" s="570">
        <f t="shared" si="2"/>
        <v>0</v>
      </c>
      <c r="Q25" s="570">
        <f t="shared" si="3"/>
        <v>0</v>
      </c>
      <c r="R25" s="270"/>
    </row>
    <row r="26" spans="1:18" s="263" customFormat="1" ht="12.75">
      <c r="A26" s="256"/>
      <c r="B26" s="563"/>
      <c r="C26" s="375"/>
      <c r="D26" s="375"/>
      <c r="E26" s="375"/>
      <c r="F26" s="375"/>
      <c r="G26" s="570">
        <f t="shared" si="4"/>
        <v>0</v>
      </c>
      <c r="H26" s="570">
        <f t="shared" si="5"/>
        <v>0</v>
      </c>
      <c r="I26" s="570">
        <f t="shared" si="6"/>
        <v>0</v>
      </c>
      <c r="J26" s="375"/>
      <c r="K26" s="375"/>
      <c r="L26" s="375"/>
      <c r="M26" s="564"/>
      <c r="N26" s="570">
        <f t="shared" si="0"/>
        <v>0</v>
      </c>
      <c r="O26" s="570">
        <f t="shared" si="1"/>
        <v>0</v>
      </c>
      <c r="P26" s="570">
        <f t="shared" si="2"/>
        <v>0</v>
      </c>
      <c r="Q26" s="570">
        <f t="shared" si="3"/>
        <v>0</v>
      </c>
      <c r="R26" s="270"/>
    </row>
    <row r="27" spans="1:18" s="263" customFormat="1" ht="12.75">
      <c r="A27" s="256"/>
      <c r="B27" s="563"/>
      <c r="C27" s="375"/>
      <c r="D27" s="375"/>
      <c r="E27" s="375"/>
      <c r="F27" s="375"/>
      <c r="G27" s="570">
        <f t="shared" si="4"/>
        <v>0</v>
      </c>
      <c r="H27" s="570">
        <f t="shared" si="5"/>
        <v>0</v>
      </c>
      <c r="I27" s="570">
        <f t="shared" si="6"/>
        <v>0</v>
      </c>
      <c r="J27" s="375"/>
      <c r="K27" s="375"/>
      <c r="L27" s="375"/>
      <c r="M27" s="564"/>
      <c r="N27" s="570">
        <f t="shared" si="0"/>
        <v>0</v>
      </c>
      <c r="O27" s="570">
        <f t="shared" si="1"/>
        <v>0</v>
      </c>
      <c r="P27" s="570">
        <f t="shared" si="2"/>
        <v>0</v>
      </c>
      <c r="Q27" s="570">
        <f t="shared" si="3"/>
        <v>0</v>
      </c>
      <c r="R27" s="270"/>
    </row>
    <row r="28" spans="1:18" s="327" customFormat="1" ht="12.75">
      <c r="A28" s="323"/>
      <c r="B28" s="940" t="s">
        <v>195</v>
      </c>
      <c r="C28" s="941"/>
      <c r="D28" s="941"/>
      <c r="E28" s="941"/>
      <c r="F28" s="941"/>
      <c r="G28" s="941"/>
      <c r="H28" s="941"/>
      <c r="I28" s="941"/>
      <c r="J28" s="941"/>
      <c r="K28" s="941"/>
      <c r="L28" s="941"/>
      <c r="M28" s="941"/>
      <c r="N28" s="941"/>
      <c r="O28" s="941"/>
      <c r="P28" s="942"/>
      <c r="Q28" s="571">
        <f>SUM(Q20:Q27)</f>
        <v>0</v>
      </c>
      <c r="R28" s="316"/>
    </row>
    <row r="29" spans="1:18" s="327" customFormat="1" ht="12.75">
      <c r="A29" s="323"/>
      <c r="B29" s="317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16"/>
    </row>
    <row r="30" spans="1:18" ht="12.75">
      <c r="A30" s="532"/>
      <c r="B30" s="565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4"/>
    </row>
    <row r="52" ht="15" customHeight="1"/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O14:P14"/>
    <mergeCell ref="O15:P15"/>
    <mergeCell ref="O16:P16"/>
    <mergeCell ref="A4:R4"/>
    <mergeCell ref="C18:I18"/>
    <mergeCell ref="J18:P18"/>
    <mergeCell ref="Q18:Q19"/>
    <mergeCell ref="A1:R1"/>
    <mergeCell ref="A2:R2"/>
    <mergeCell ref="A3:R3"/>
    <mergeCell ref="B28:P28"/>
    <mergeCell ref="A5:R5"/>
    <mergeCell ref="C13:J13"/>
    <mergeCell ref="A6:R6"/>
    <mergeCell ref="A7:R7"/>
    <mergeCell ref="A9:R9"/>
    <mergeCell ref="O13:P13"/>
  </mergeCells>
  <printOptions horizontalCentered="1"/>
  <pageMargins left="0.9055118110236221" right="0.31496062992125984" top="0.4330708661417323" bottom="0.6299212598425197" header="0" footer="0"/>
  <pageSetup fitToHeight="2" horizontalDpi="300" verticalDpi="300" orientation="landscape" scale="43" r:id="rId2"/>
  <headerFooter alignWithMargins="0">
    <oddFooter>&amp;C_______________________
VoBo Ordenador Gasto&amp;RVicerrectoría Administrativa
&amp;F
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B1:V196"/>
  <sheetViews>
    <sheetView view="pageBreakPreview" zoomScaleSheetLayoutView="100" zoomScalePageLayoutView="0" workbookViewId="0" topLeftCell="A43">
      <selection activeCell="E35" sqref="E35"/>
    </sheetView>
  </sheetViews>
  <sheetFormatPr defaultColWidth="0" defaultRowHeight="12.75"/>
  <cols>
    <col min="1" max="1" width="3.7109375" style="342" customWidth="1"/>
    <col min="2" max="2" width="3.140625" style="342" customWidth="1"/>
    <col min="3" max="3" width="41.28125" style="342" customWidth="1"/>
    <col min="4" max="4" width="14.140625" style="431" customWidth="1"/>
    <col min="5" max="5" width="15.57421875" style="431" customWidth="1"/>
    <col min="6" max="6" width="18.00390625" style="432" customWidth="1"/>
    <col min="7" max="7" width="3.421875" style="432" customWidth="1"/>
    <col min="8" max="8" width="4.28125" style="327" customWidth="1"/>
    <col min="9" max="16384" width="0" style="342" hidden="1" customWidth="1"/>
  </cols>
  <sheetData>
    <row r="1" spans="2:12" s="44" customFormat="1" ht="12.75">
      <c r="B1" s="863"/>
      <c r="C1" s="864"/>
      <c r="D1" s="864"/>
      <c r="E1" s="864"/>
      <c r="F1" s="864"/>
      <c r="G1" s="865"/>
      <c r="H1" s="98"/>
      <c r="I1" s="98"/>
      <c r="J1" s="98"/>
      <c r="K1" s="98"/>
      <c r="L1" s="98"/>
    </row>
    <row r="2" spans="2:12" s="44" customFormat="1" ht="12.75">
      <c r="B2" s="866"/>
      <c r="C2" s="811"/>
      <c r="D2" s="811"/>
      <c r="E2" s="811"/>
      <c r="F2" s="811"/>
      <c r="G2" s="812"/>
      <c r="H2" s="98"/>
      <c r="I2" s="98"/>
      <c r="J2" s="98"/>
      <c r="K2" s="98"/>
      <c r="L2" s="98"/>
    </row>
    <row r="3" spans="2:12" s="44" customFormat="1" ht="12.75">
      <c r="B3" s="866" t="s">
        <v>51</v>
      </c>
      <c r="C3" s="811" t="s">
        <v>51</v>
      </c>
      <c r="D3" s="811"/>
      <c r="E3" s="811"/>
      <c r="F3" s="811"/>
      <c r="G3" s="812"/>
      <c r="H3" s="98"/>
      <c r="I3" s="98"/>
      <c r="J3" s="98"/>
      <c r="K3" s="98"/>
      <c r="L3" s="98"/>
    </row>
    <row r="4" spans="2:12" s="44" customFormat="1" ht="12.75">
      <c r="B4" s="866" t="s">
        <v>417</v>
      </c>
      <c r="C4" s="811" t="s">
        <v>52</v>
      </c>
      <c r="D4" s="811"/>
      <c r="E4" s="811"/>
      <c r="F4" s="811"/>
      <c r="G4" s="812"/>
      <c r="H4" s="98"/>
      <c r="I4" s="98"/>
      <c r="J4" s="98"/>
      <c r="K4" s="98"/>
      <c r="L4" s="98"/>
    </row>
    <row r="5" spans="2:12" s="44" customFormat="1" ht="12.75">
      <c r="B5" s="866" t="s">
        <v>477</v>
      </c>
      <c r="C5" s="811"/>
      <c r="D5" s="811"/>
      <c r="E5" s="811"/>
      <c r="F5" s="811"/>
      <c r="G5" s="812"/>
      <c r="H5" s="98"/>
      <c r="I5" s="98"/>
      <c r="J5" s="98"/>
      <c r="K5" s="98"/>
      <c r="L5" s="98"/>
    </row>
    <row r="6" spans="2:12" s="44" customFormat="1" ht="12.75">
      <c r="B6" s="867"/>
      <c r="C6" s="868"/>
      <c r="D6" s="868"/>
      <c r="E6" s="868"/>
      <c r="F6" s="868"/>
      <c r="G6" s="869"/>
      <c r="H6" s="98"/>
      <c r="I6" s="98"/>
      <c r="J6" s="98"/>
      <c r="K6" s="98"/>
      <c r="L6" s="98"/>
    </row>
    <row r="7" spans="2:12" s="44" customFormat="1" ht="12.75">
      <c r="B7" s="45"/>
      <c r="C7" s="46"/>
      <c r="D7" s="46"/>
      <c r="E7" s="46"/>
      <c r="F7" s="46"/>
      <c r="G7" s="99"/>
      <c r="H7" s="98"/>
      <c r="I7" s="98"/>
      <c r="J7" s="98"/>
      <c r="K7" s="98"/>
      <c r="L7" s="98"/>
    </row>
    <row r="8" spans="2:22" s="475" customFormat="1" ht="12.75">
      <c r="B8" s="493"/>
      <c r="C8" s="924" t="s">
        <v>384</v>
      </c>
      <c r="D8" s="924"/>
      <c r="E8" s="924"/>
      <c r="F8" s="924"/>
      <c r="G8" s="100"/>
      <c r="H8" s="98"/>
      <c r="I8" s="98"/>
      <c r="J8" s="98"/>
      <c r="K8" s="98"/>
      <c r="L8" s="98"/>
      <c r="M8" s="518"/>
      <c r="N8" s="518"/>
      <c r="O8" s="518"/>
      <c r="P8" s="518"/>
      <c r="Q8" s="518"/>
      <c r="R8" s="518"/>
      <c r="S8" s="518"/>
      <c r="T8" s="518"/>
      <c r="U8" s="518"/>
      <c r="V8" s="518"/>
    </row>
    <row r="9" spans="2:12" s="302" customFormat="1" ht="12.75">
      <c r="B9" s="300"/>
      <c r="C9" s="79" t="s">
        <v>428</v>
      </c>
      <c r="D9" s="79"/>
      <c r="E9" s="79"/>
      <c r="F9" s="471"/>
      <c r="G9" s="100"/>
      <c r="H9" s="98"/>
      <c r="I9" s="98"/>
      <c r="J9" s="98"/>
      <c r="K9" s="98"/>
      <c r="L9" s="98"/>
    </row>
    <row r="10" spans="2:12" s="475" customFormat="1" ht="12.75">
      <c r="B10" s="473"/>
      <c r="C10" s="474"/>
      <c r="D10" s="474"/>
      <c r="E10" s="474"/>
      <c r="F10" s="474"/>
      <c r="G10" s="101"/>
      <c r="H10" s="98"/>
      <c r="I10" s="335"/>
      <c r="J10" s="494"/>
      <c r="K10" s="494"/>
      <c r="L10" s="495"/>
    </row>
    <row r="11" spans="2:12" ht="12.75">
      <c r="B11" s="339"/>
      <c r="C11" s="338"/>
      <c r="D11" s="427"/>
      <c r="E11" s="427"/>
      <c r="F11" s="428"/>
      <c r="G11" s="95"/>
      <c r="H11" s="94"/>
      <c r="I11" s="338"/>
      <c r="J11" s="338"/>
      <c r="K11" s="338"/>
      <c r="L11" s="319"/>
    </row>
    <row r="12" spans="2:22" s="522" customFormat="1" ht="34.5" customHeight="1">
      <c r="B12" s="519"/>
      <c r="C12" s="833" t="s">
        <v>403</v>
      </c>
      <c r="D12" s="834"/>
      <c r="E12" s="834"/>
      <c r="F12" s="835"/>
      <c r="G12" s="95"/>
      <c r="H12" s="94"/>
      <c r="I12" s="520"/>
      <c r="J12" s="520"/>
      <c r="K12" s="520"/>
      <c r="L12" s="521"/>
      <c r="M12" s="520"/>
      <c r="N12" s="520"/>
      <c r="O12" s="520"/>
      <c r="P12" s="520"/>
      <c r="Q12" s="520"/>
      <c r="R12" s="520"/>
      <c r="S12" s="520"/>
      <c r="T12" s="520"/>
      <c r="U12" s="520"/>
      <c r="V12" s="520"/>
    </row>
    <row r="13" spans="2:22" s="522" customFormat="1" ht="61.5" customHeight="1">
      <c r="B13" s="519"/>
      <c r="C13" s="966" t="s">
        <v>460</v>
      </c>
      <c r="D13" s="967"/>
      <c r="E13" s="967"/>
      <c r="F13" s="968"/>
      <c r="G13" s="95"/>
      <c r="H13" s="94"/>
      <c r="I13" s="520"/>
      <c r="J13" s="520"/>
      <c r="K13" s="520"/>
      <c r="L13" s="521"/>
      <c r="M13" s="520"/>
      <c r="N13" s="520"/>
      <c r="O13" s="520"/>
      <c r="P13" s="520"/>
      <c r="Q13" s="520"/>
      <c r="R13" s="520"/>
      <c r="S13" s="520"/>
      <c r="T13" s="520"/>
      <c r="U13" s="520"/>
      <c r="V13" s="520"/>
    </row>
    <row r="14" spans="2:12" ht="18" customHeight="1">
      <c r="B14" s="339"/>
      <c r="C14" s="960" t="s">
        <v>37</v>
      </c>
      <c r="D14" s="960" t="s">
        <v>387</v>
      </c>
      <c r="E14" s="960" t="s">
        <v>393</v>
      </c>
      <c r="F14" s="960" t="s">
        <v>18</v>
      </c>
      <c r="G14" s="95"/>
      <c r="H14" s="94"/>
      <c r="I14" s="338"/>
      <c r="J14" s="338"/>
      <c r="K14" s="338"/>
      <c r="L14" s="319"/>
    </row>
    <row r="15" spans="2:12" ht="12.75">
      <c r="B15" s="339"/>
      <c r="C15" s="961"/>
      <c r="D15" s="961"/>
      <c r="E15" s="961"/>
      <c r="F15" s="961"/>
      <c r="G15" s="95"/>
      <c r="H15" s="94"/>
      <c r="I15" s="338"/>
      <c r="J15" s="338"/>
      <c r="K15" s="338"/>
      <c r="L15" s="319"/>
    </row>
    <row r="16" spans="2:12" ht="12.75">
      <c r="B16" s="339"/>
      <c r="C16" s="434" t="s">
        <v>391</v>
      </c>
      <c r="D16" s="168"/>
      <c r="E16" s="446"/>
      <c r="F16" s="442">
        <f>E16*$D16</f>
        <v>0</v>
      </c>
      <c r="G16" s="95"/>
      <c r="H16" s="94"/>
      <c r="I16" s="338"/>
      <c r="J16" s="338"/>
      <c r="K16" s="338"/>
      <c r="L16" s="319"/>
    </row>
    <row r="17" spans="2:12" ht="12.75">
      <c r="B17" s="339"/>
      <c r="C17" s="324" t="s">
        <v>392</v>
      </c>
      <c r="D17" s="572"/>
      <c r="E17" s="415"/>
      <c r="F17" s="443">
        <f>E17*$D17</f>
        <v>0</v>
      </c>
      <c r="G17" s="95"/>
      <c r="H17" s="94"/>
      <c r="I17" s="338"/>
      <c r="J17" s="338"/>
      <c r="K17" s="338"/>
      <c r="L17" s="319"/>
    </row>
    <row r="18" spans="2:12" ht="12.75">
      <c r="B18" s="339"/>
      <c r="C18" s="573" t="s">
        <v>36</v>
      </c>
      <c r="D18" s="169"/>
      <c r="E18" s="440"/>
      <c r="F18" s="444">
        <f>E18*$D18</f>
        <v>0</v>
      </c>
      <c r="G18" s="95"/>
      <c r="H18" s="94"/>
      <c r="I18" s="338"/>
      <c r="J18" s="338"/>
      <c r="K18" s="338"/>
      <c r="L18" s="319"/>
    </row>
    <row r="19" spans="2:12" ht="12.75">
      <c r="B19" s="339"/>
      <c r="C19" s="828" t="s">
        <v>407</v>
      </c>
      <c r="D19" s="829"/>
      <c r="E19" s="830"/>
      <c r="F19" s="207">
        <f>SUM(F16:F18)</f>
        <v>0</v>
      </c>
      <c r="G19" s="95"/>
      <c r="H19" s="94"/>
      <c r="I19" s="338"/>
      <c r="J19" s="338"/>
      <c r="K19" s="338"/>
      <c r="L19" s="319"/>
    </row>
    <row r="20" spans="2:12" ht="12.75">
      <c r="B20" s="339"/>
      <c r="C20" s="338"/>
      <c r="D20" s="427"/>
      <c r="E20" s="427"/>
      <c r="F20" s="428"/>
      <c r="G20" s="95"/>
      <c r="H20" s="94"/>
      <c r="I20" s="338"/>
      <c r="J20" s="338"/>
      <c r="K20" s="338"/>
      <c r="L20" s="319"/>
    </row>
    <row r="21" spans="2:12" ht="12.75">
      <c r="B21" s="339"/>
      <c r="C21" s="338"/>
      <c r="D21" s="427"/>
      <c r="E21" s="427"/>
      <c r="F21" s="482"/>
      <c r="G21" s="95"/>
      <c r="H21" s="94"/>
      <c r="I21" s="338"/>
      <c r="J21" s="338"/>
      <c r="K21" s="338"/>
      <c r="L21" s="319"/>
    </row>
    <row r="22" spans="2:22" s="522" customFormat="1" ht="34.5" customHeight="1">
      <c r="B22" s="519"/>
      <c r="C22" s="797" t="s">
        <v>385</v>
      </c>
      <c r="D22" s="797"/>
      <c r="E22" s="797"/>
      <c r="F22" s="797"/>
      <c r="G22" s="95"/>
      <c r="H22" s="94"/>
      <c r="I22" s="520"/>
      <c r="J22" s="520"/>
      <c r="K22" s="520"/>
      <c r="L22" s="521"/>
      <c r="M22" s="520"/>
      <c r="N22" s="520"/>
      <c r="O22" s="520"/>
      <c r="P22" s="520"/>
      <c r="Q22" s="520"/>
      <c r="R22" s="520"/>
      <c r="S22" s="520"/>
      <c r="T22" s="520"/>
      <c r="U22" s="520"/>
      <c r="V22" s="520"/>
    </row>
    <row r="23" spans="2:22" s="347" customFormat="1" ht="24.75" customHeight="1">
      <c r="B23" s="523"/>
      <c r="C23" s="965" t="s">
        <v>396</v>
      </c>
      <c r="D23" s="965"/>
      <c r="E23" s="965"/>
      <c r="F23" s="965"/>
      <c r="G23" s="96"/>
      <c r="H23" s="97"/>
      <c r="I23" s="524"/>
      <c r="J23" s="524"/>
      <c r="K23" s="524"/>
      <c r="L23" s="525"/>
      <c r="M23" s="524"/>
      <c r="N23" s="524"/>
      <c r="O23" s="524"/>
      <c r="P23" s="524"/>
      <c r="Q23" s="524"/>
      <c r="R23" s="524"/>
      <c r="S23" s="524"/>
      <c r="T23" s="524"/>
      <c r="U23" s="524"/>
      <c r="V23" s="524"/>
    </row>
    <row r="24" spans="2:12" s="65" customFormat="1" ht="17.25" customHeight="1">
      <c r="B24" s="64"/>
      <c r="C24" s="960" t="s">
        <v>37</v>
      </c>
      <c r="D24" s="960" t="s">
        <v>394</v>
      </c>
      <c r="E24" s="960" t="s">
        <v>395</v>
      </c>
      <c r="F24" s="960" t="s">
        <v>18</v>
      </c>
      <c r="G24" s="95"/>
      <c r="H24" s="94"/>
      <c r="I24" s="338"/>
      <c r="J24" s="41"/>
      <c r="K24" s="41"/>
      <c r="L24" s="63"/>
    </row>
    <row r="25" spans="2:12" s="65" customFormat="1" ht="12.75">
      <c r="B25" s="64"/>
      <c r="C25" s="961"/>
      <c r="D25" s="961"/>
      <c r="E25" s="961"/>
      <c r="F25" s="961"/>
      <c r="G25" s="95"/>
      <c r="H25" s="94"/>
      <c r="I25" s="338"/>
      <c r="J25" s="41"/>
      <c r="K25" s="41"/>
      <c r="L25" s="63"/>
    </row>
    <row r="26" spans="2:12" ht="12.75" customHeight="1">
      <c r="B26" s="339"/>
      <c r="C26" s="574"/>
      <c r="D26" s="168"/>
      <c r="E26" s="446"/>
      <c r="F26" s="442">
        <f>D26*E26</f>
        <v>0</v>
      </c>
      <c r="G26" s="95"/>
      <c r="H26" s="94"/>
      <c r="I26" s="338"/>
      <c r="J26" s="338"/>
      <c r="K26" s="338"/>
      <c r="L26" s="319"/>
    </row>
    <row r="27" spans="2:12" ht="12.75" customHeight="1">
      <c r="B27" s="339"/>
      <c r="C27" s="575"/>
      <c r="D27" s="169"/>
      <c r="E27" s="440"/>
      <c r="F27" s="444">
        <f>D27*E27</f>
        <v>0</v>
      </c>
      <c r="G27" s="95"/>
      <c r="H27" s="94"/>
      <c r="I27" s="338"/>
      <c r="J27" s="338"/>
      <c r="K27" s="338"/>
      <c r="L27" s="319"/>
    </row>
    <row r="28" spans="2:12" ht="12.75">
      <c r="B28" s="339"/>
      <c r="C28" s="923" t="s">
        <v>388</v>
      </c>
      <c r="D28" s="923"/>
      <c r="E28" s="923"/>
      <c r="F28" s="207">
        <f>SUM(F26:F27)</f>
        <v>0</v>
      </c>
      <c r="G28" s="95"/>
      <c r="H28" s="94"/>
      <c r="I28" s="338"/>
      <c r="J28" s="338"/>
      <c r="K28" s="338"/>
      <c r="L28" s="319"/>
    </row>
    <row r="29" spans="2:12" ht="12.75">
      <c r="B29" s="339"/>
      <c r="C29" s="338"/>
      <c r="D29" s="427"/>
      <c r="E29" s="427"/>
      <c r="F29" s="428"/>
      <c r="G29" s="95"/>
      <c r="H29" s="94"/>
      <c r="I29" s="338"/>
      <c r="J29" s="338"/>
      <c r="K29" s="338"/>
      <c r="L29" s="319"/>
    </row>
    <row r="30" spans="2:12" ht="12.75">
      <c r="B30" s="339"/>
      <c r="C30" s="338"/>
      <c r="D30" s="427"/>
      <c r="E30" s="427"/>
      <c r="F30" s="428"/>
      <c r="G30" s="95"/>
      <c r="H30" s="94"/>
      <c r="I30" s="338"/>
      <c r="J30" s="338"/>
      <c r="K30" s="338"/>
      <c r="L30" s="319"/>
    </row>
    <row r="31" spans="2:12" ht="35.25" customHeight="1">
      <c r="B31" s="339"/>
      <c r="C31" s="833" t="s">
        <v>386</v>
      </c>
      <c r="D31" s="834"/>
      <c r="E31" s="834"/>
      <c r="F31" s="835"/>
      <c r="G31" s="95"/>
      <c r="H31" s="94"/>
      <c r="I31" s="338"/>
      <c r="J31" s="338"/>
      <c r="K31" s="338"/>
      <c r="L31" s="319"/>
    </row>
    <row r="32" spans="2:12" ht="25.5" customHeight="1">
      <c r="B32" s="339"/>
      <c r="C32" s="844" t="s">
        <v>398</v>
      </c>
      <c r="D32" s="845"/>
      <c r="E32" s="845"/>
      <c r="F32" s="846"/>
      <c r="G32" s="95"/>
      <c r="H32" s="94"/>
      <c r="I32" s="338"/>
      <c r="J32" s="338"/>
      <c r="K32" s="338"/>
      <c r="L32" s="319"/>
    </row>
    <row r="33" spans="2:12" ht="12.75" customHeight="1">
      <c r="B33" s="339"/>
      <c r="C33" s="960" t="s">
        <v>37</v>
      </c>
      <c r="D33" s="960" t="s">
        <v>399</v>
      </c>
      <c r="E33" s="960" t="s">
        <v>400</v>
      </c>
      <c r="F33" s="960" t="s">
        <v>18</v>
      </c>
      <c r="G33" s="95"/>
      <c r="H33" s="94"/>
      <c r="I33" s="338"/>
      <c r="J33" s="338"/>
      <c r="K33" s="338"/>
      <c r="L33" s="319"/>
    </row>
    <row r="34" spans="2:12" ht="27.75" customHeight="1">
      <c r="B34" s="339"/>
      <c r="C34" s="961"/>
      <c r="D34" s="961"/>
      <c r="E34" s="961"/>
      <c r="F34" s="961"/>
      <c r="G34" s="95"/>
      <c r="H34" s="432"/>
      <c r="I34" s="338"/>
      <c r="J34" s="338"/>
      <c r="K34" s="338"/>
      <c r="L34" s="319"/>
    </row>
    <row r="35" spans="2:12" ht="12.75">
      <c r="B35" s="339"/>
      <c r="C35" s="574" t="s">
        <v>397</v>
      </c>
      <c r="D35" s="200"/>
      <c r="E35" s="454"/>
      <c r="F35" s="442">
        <f>E35</f>
        <v>0</v>
      </c>
      <c r="G35" s="95"/>
      <c r="H35" s="432"/>
      <c r="I35" s="338"/>
      <c r="J35" s="338"/>
      <c r="K35" s="338"/>
      <c r="L35" s="319"/>
    </row>
    <row r="36" spans="2:12" ht="12.75">
      <c r="B36" s="339"/>
      <c r="C36" s="575" t="s">
        <v>406</v>
      </c>
      <c r="D36" s="169"/>
      <c r="E36" s="440"/>
      <c r="F36" s="444">
        <f>E36</f>
        <v>0</v>
      </c>
      <c r="G36" s="488"/>
      <c r="H36" s="432"/>
      <c r="I36" s="344"/>
      <c r="J36" s="344"/>
      <c r="K36" s="344"/>
      <c r="L36" s="346"/>
    </row>
    <row r="37" spans="2:8" ht="12.75">
      <c r="B37" s="339"/>
      <c r="C37" s="828" t="s">
        <v>389</v>
      </c>
      <c r="D37" s="829"/>
      <c r="E37" s="830"/>
      <c r="F37" s="207">
        <f>SUM(F35:F36)</f>
        <v>0</v>
      </c>
      <c r="G37" s="488"/>
      <c r="H37" s="432"/>
    </row>
    <row r="38" spans="2:8" ht="12.75">
      <c r="B38" s="339"/>
      <c r="C38" s="338"/>
      <c r="D38" s="427"/>
      <c r="E38" s="427"/>
      <c r="F38" s="428"/>
      <c r="G38" s="488"/>
      <c r="H38" s="432"/>
    </row>
    <row r="39" spans="2:8" ht="12.75">
      <c r="B39" s="339"/>
      <c r="C39" s="338"/>
      <c r="D39" s="427"/>
      <c r="E39" s="427"/>
      <c r="F39" s="428"/>
      <c r="G39" s="488"/>
      <c r="H39" s="432"/>
    </row>
    <row r="40" spans="2:8" ht="35.25" customHeight="1">
      <c r="B40" s="339"/>
      <c r="C40" s="833" t="s">
        <v>211</v>
      </c>
      <c r="D40" s="834"/>
      <c r="E40" s="834"/>
      <c r="F40" s="835"/>
      <c r="G40" s="488"/>
      <c r="H40" s="432"/>
    </row>
    <row r="41" spans="2:8" ht="24.75" customHeight="1">
      <c r="B41" s="339"/>
      <c r="C41" s="844" t="s">
        <v>402</v>
      </c>
      <c r="D41" s="845"/>
      <c r="E41" s="845"/>
      <c r="F41" s="846"/>
      <c r="G41" s="488"/>
      <c r="H41" s="94"/>
    </row>
    <row r="42" spans="2:8" ht="12.75" customHeight="1">
      <c r="B42" s="339"/>
      <c r="C42" s="960" t="s">
        <v>37</v>
      </c>
      <c r="D42" s="956" t="s">
        <v>401</v>
      </c>
      <c r="E42" s="957"/>
      <c r="F42" s="960" t="s">
        <v>18</v>
      </c>
      <c r="G42" s="488"/>
      <c r="H42" s="94"/>
    </row>
    <row r="43" spans="2:8" ht="12.75">
      <c r="B43" s="339"/>
      <c r="C43" s="961"/>
      <c r="D43" s="958"/>
      <c r="E43" s="959"/>
      <c r="F43" s="961"/>
      <c r="G43" s="488"/>
      <c r="H43" s="94"/>
    </row>
    <row r="44" spans="2:8" ht="12.75">
      <c r="B44" s="339"/>
      <c r="C44" s="576" t="s">
        <v>214</v>
      </c>
      <c r="D44" s="962"/>
      <c r="E44" s="962"/>
      <c r="F44" s="442">
        <f aca="true" t="shared" si="0" ref="F44:F49">D44</f>
        <v>0</v>
      </c>
      <c r="G44" s="488"/>
      <c r="H44" s="94"/>
    </row>
    <row r="45" spans="2:8" ht="12.75">
      <c r="B45" s="339"/>
      <c r="C45" s="577" t="s">
        <v>212</v>
      </c>
      <c r="D45" s="963"/>
      <c r="E45" s="963"/>
      <c r="F45" s="443">
        <f t="shared" si="0"/>
        <v>0</v>
      </c>
      <c r="G45" s="488"/>
      <c r="H45" s="94"/>
    </row>
    <row r="46" spans="2:8" ht="12.75">
      <c r="B46" s="339"/>
      <c r="C46" s="577" t="s">
        <v>213</v>
      </c>
      <c r="D46" s="963"/>
      <c r="E46" s="963"/>
      <c r="F46" s="443">
        <f t="shared" si="0"/>
        <v>0</v>
      </c>
      <c r="G46" s="488"/>
      <c r="H46" s="94"/>
    </row>
    <row r="47" spans="2:8" ht="12.75">
      <c r="B47" s="339"/>
      <c r="C47" s="577" t="s">
        <v>216</v>
      </c>
      <c r="D47" s="963"/>
      <c r="E47" s="963"/>
      <c r="F47" s="443">
        <f t="shared" si="0"/>
        <v>0</v>
      </c>
      <c r="G47" s="488"/>
      <c r="H47" s="94"/>
    </row>
    <row r="48" spans="2:8" ht="12.75">
      <c r="B48" s="339"/>
      <c r="C48" s="577" t="s">
        <v>217</v>
      </c>
      <c r="D48" s="963"/>
      <c r="E48" s="963"/>
      <c r="F48" s="443">
        <f t="shared" si="0"/>
        <v>0</v>
      </c>
      <c r="G48" s="488"/>
      <c r="H48" s="94"/>
    </row>
    <row r="49" spans="2:8" ht="12.75">
      <c r="B49" s="339"/>
      <c r="C49" s="578" t="s">
        <v>215</v>
      </c>
      <c r="D49" s="964"/>
      <c r="E49" s="964"/>
      <c r="F49" s="444">
        <f t="shared" si="0"/>
        <v>0</v>
      </c>
      <c r="G49" s="488"/>
      <c r="H49" s="94"/>
    </row>
    <row r="50" spans="2:8" ht="12.75">
      <c r="B50" s="339"/>
      <c r="C50" s="828" t="s">
        <v>390</v>
      </c>
      <c r="D50" s="829"/>
      <c r="E50" s="830"/>
      <c r="F50" s="207">
        <f>SUM(F44:F49)</f>
        <v>0</v>
      </c>
      <c r="G50" s="488"/>
      <c r="H50" s="94"/>
    </row>
    <row r="51" spans="2:8" ht="12.75">
      <c r="B51" s="339"/>
      <c r="C51" s="338"/>
      <c r="D51" s="427"/>
      <c r="E51" s="427"/>
      <c r="F51" s="428"/>
      <c r="G51" s="488"/>
      <c r="H51" s="94"/>
    </row>
    <row r="52" spans="2:8" ht="12.75">
      <c r="B52" s="343"/>
      <c r="C52" s="344"/>
      <c r="D52" s="429"/>
      <c r="E52" s="429"/>
      <c r="F52" s="430"/>
      <c r="G52" s="489"/>
      <c r="H52" s="94"/>
    </row>
    <row r="53" ht="12.75">
      <c r="H53" s="94"/>
    </row>
    <row r="54" ht="12.75">
      <c r="H54" s="94"/>
    </row>
    <row r="55" ht="12.75">
      <c r="H55" s="94"/>
    </row>
    <row r="56" ht="12.75">
      <c r="H56" s="94"/>
    </row>
    <row r="57" ht="12.75">
      <c r="H57" s="94"/>
    </row>
    <row r="58" ht="12.75">
      <c r="H58" s="94"/>
    </row>
    <row r="59" ht="12.75">
      <c r="H59" s="94"/>
    </row>
    <row r="60" ht="12.75">
      <c r="H60" s="94"/>
    </row>
    <row r="61" ht="12.75">
      <c r="H61" s="94"/>
    </row>
    <row r="62" ht="12.75">
      <c r="H62" s="94"/>
    </row>
    <row r="63" ht="12.75">
      <c r="H63" s="94"/>
    </row>
    <row r="64" ht="12.75">
      <c r="H64" s="94"/>
    </row>
    <row r="65" ht="12.75">
      <c r="H65" s="94"/>
    </row>
    <row r="66" ht="12.75">
      <c r="H66" s="94"/>
    </row>
    <row r="67" ht="12.75">
      <c r="H67" s="94"/>
    </row>
    <row r="68" ht="12.75">
      <c r="H68" s="94"/>
    </row>
    <row r="69" ht="12.75">
      <c r="H69" s="94"/>
    </row>
    <row r="70" ht="12.75">
      <c r="H70" s="94"/>
    </row>
    <row r="71" ht="12.75">
      <c r="H71" s="94"/>
    </row>
    <row r="72" ht="12.75">
      <c r="H72" s="94"/>
    </row>
    <row r="73" ht="12.75">
      <c r="H73" s="94"/>
    </row>
    <row r="74" ht="12.75">
      <c r="H74" s="94"/>
    </row>
    <row r="75" ht="12.75">
      <c r="H75" s="94"/>
    </row>
    <row r="76" ht="12.75">
      <c r="H76" s="94"/>
    </row>
    <row r="77" ht="12.75">
      <c r="H77" s="94"/>
    </row>
    <row r="78" ht="12.75">
      <c r="H78" s="94"/>
    </row>
    <row r="79" ht="12.75">
      <c r="H79" s="94"/>
    </row>
    <row r="80" ht="12.75">
      <c r="H80" s="94"/>
    </row>
    <row r="81" ht="12.75">
      <c r="H81" s="94"/>
    </row>
    <row r="82" ht="12.75">
      <c r="H82" s="94"/>
    </row>
    <row r="83" ht="12.75">
      <c r="H83" s="94"/>
    </row>
    <row r="84" ht="12.75">
      <c r="H84" s="94"/>
    </row>
    <row r="85" ht="12.75">
      <c r="H85" s="94"/>
    </row>
    <row r="86" ht="12.75">
      <c r="H86" s="94"/>
    </row>
    <row r="87" ht="12.75">
      <c r="H87" s="94"/>
    </row>
    <row r="88" ht="12.75">
      <c r="H88" s="94"/>
    </row>
    <row r="89" ht="12.75">
      <c r="H89" s="94"/>
    </row>
    <row r="90" ht="12.75">
      <c r="H90" s="94"/>
    </row>
    <row r="91" ht="12.75">
      <c r="H91" s="94"/>
    </row>
    <row r="92" ht="12.75">
      <c r="H92" s="94"/>
    </row>
    <row r="93" ht="12.75">
      <c r="H93" s="94"/>
    </row>
    <row r="94" ht="12.75">
      <c r="H94" s="94"/>
    </row>
    <row r="95" ht="12.75">
      <c r="H95" s="94"/>
    </row>
    <row r="96" ht="12.75">
      <c r="H96" s="94"/>
    </row>
    <row r="97" ht="12.75">
      <c r="H97" s="94"/>
    </row>
    <row r="98" ht="12.75">
      <c r="H98" s="94"/>
    </row>
    <row r="99" ht="12.75">
      <c r="H99" s="94"/>
    </row>
    <row r="100" ht="12.75">
      <c r="H100" s="94"/>
    </row>
    <row r="101" ht="12.75">
      <c r="H101" s="94"/>
    </row>
    <row r="102" ht="12.75">
      <c r="H102" s="94"/>
    </row>
    <row r="103" ht="12.75">
      <c r="H103" s="94"/>
    </row>
    <row r="104" ht="12.75">
      <c r="H104" s="94"/>
    </row>
    <row r="105" ht="12.75">
      <c r="H105" s="94"/>
    </row>
    <row r="106" ht="12.75">
      <c r="H106" s="94"/>
    </row>
    <row r="107" ht="12.75">
      <c r="H107" s="94"/>
    </row>
    <row r="108" ht="12.75">
      <c r="H108" s="94"/>
    </row>
    <row r="109" ht="12.75">
      <c r="H109" s="94"/>
    </row>
    <row r="110" ht="12.75">
      <c r="H110" s="94"/>
    </row>
    <row r="111" ht="12.75">
      <c r="H111" s="94"/>
    </row>
    <row r="112" ht="12.75">
      <c r="H112" s="94"/>
    </row>
    <row r="113" ht="12.75">
      <c r="H113" s="94"/>
    </row>
    <row r="114" ht="12.75">
      <c r="H114" s="94"/>
    </row>
    <row r="115" ht="12.75">
      <c r="H115" s="94"/>
    </row>
    <row r="116" ht="12.75">
      <c r="H116" s="94"/>
    </row>
    <row r="117" ht="12.75">
      <c r="H117" s="94"/>
    </row>
    <row r="118" ht="12.75">
      <c r="H118" s="94"/>
    </row>
    <row r="119" ht="12.75">
      <c r="H119" s="94"/>
    </row>
    <row r="120" ht="12.75">
      <c r="H120" s="94"/>
    </row>
    <row r="121" ht="12.75">
      <c r="H121" s="94"/>
    </row>
    <row r="122" ht="12.75">
      <c r="H122" s="94"/>
    </row>
    <row r="123" ht="12.75">
      <c r="H123" s="94"/>
    </row>
    <row r="124" ht="12.75">
      <c r="H124" s="94"/>
    </row>
    <row r="125" ht="12.75">
      <c r="H125" s="94"/>
    </row>
    <row r="126" ht="12.75">
      <c r="H126" s="94"/>
    </row>
    <row r="127" ht="12.75">
      <c r="H127" s="94"/>
    </row>
    <row r="128" ht="12.75">
      <c r="H128" s="94"/>
    </row>
    <row r="129" ht="12.75">
      <c r="H129" s="94"/>
    </row>
    <row r="130" ht="12.75">
      <c r="H130" s="94"/>
    </row>
    <row r="131" ht="12.75">
      <c r="H131" s="94"/>
    </row>
    <row r="132" ht="12.75">
      <c r="H132" s="94"/>
    </row>
    <row r="133" ht="12.75">
      <c r="H133" s="94"/>
    </row>
    <row r="134" ht="12.75">
      <c r="H134" s="94"/>
    </row>
    <row r="135" ht="12.75">
      <c r="H135" s="94"/>
    </row>
    <row r="136" ht="12.75">
      <c r="H136" s="94"/>
    </row>
    <row r="137" ht="12.75">
      <c r="H137" s="94"/>
    </row>
    <row r="138" ht="12.75">
      <c r="H138" s="94"/>
    </row>
    <row r="139" ht="12.75">
      <c r="H139" s="94"/>
    </row>
    <row r="140" ht="12.75">
      <c r="H140" s="94"/>
    </row>
    <row r="141" ht="12.75">
      <c r="H141" s="94"/>
    </row>
    <row r="142" ht="12.75">
      <c r="H142" s="94"/>
    </row>
    <row r="143" ht="12.75">
      <c r="H143" s="94"/>
    </row>
    <row r="144" ht="12.75">
      <c r="H144" s="94"/>
    </row>
    <row r="145" ht="12.75">
      <c r="H145" s="94"/>
    </row>
    <row r="146" ht="12.75">
      <c r="H146" s="94"/>
    </row>
    <row r="147" ht="12.75">
      <c r="H147" s="94"/>
    </row>
    <row r="148" ht="12.75">
      <c r="H148" s="94"/>
    </row>
    <row r="149" ht="12.75">
      <c r="H149" s="94"/>
    </row>
    <row r="150" ht="12.75">
      <c r="H150" s="94"/>
    </row>
    <row r="151" ht="12.75">
      <c r="H151" s="94"/>
    </row>
    <row r="152" ht="12.75">
      <c r="H152" s="94"/>
    </row>
    <row r="153" ht="12.75">
      <c r="H153" s="94"/>
    </row>
    <row r="154" ht="12.75">
      <c r="H154" s="94"/>
    </row>
    <row r="155" ht="12.75">
      <c r="H155" s="94"/>
    </row>
    <row r="156" ht="12.75">
      <c r="H156" s="94"/>
    </row>
    <row r="157" ht="12.75">
      <c r="H157" s="94"/>
    </row>
    <row r="158" ht="12.75">
      <c r="H158" s="94"/>
    </row>
    <row r="159" ht="12.75">
      <c r="H159" s="94"/>
    </row>
    <row r="160" ht="12.75">
      <c r="H160" s="94"/>
    </row>
    <row r="161" ht="12.75">
      <c r="H161" s="94"/>
    </row>
    <row r="162" ht="12.75">
      <c r="H162" s="94"/>
    </row>
    <row r="163" ht="12.75">
      <c r="H163" s="94"/>
    </row>
    <row r="164" ht="12.75">
      <c r="H164" s="94"/>
    </row>
    <row r="165" ht="12.75">
      <c r="H165" s="94"/>
    </row>
    <row r="166" ht="12.75">
      <c r="H166" s="94"/>
    </row>
    <row r="167" ht="12.75">
      <c r="H167" s="94"/>
    </row>
    <row r="168" ht="12.75">
      <c r="H168" s="94"/>
    </row>
    <row r="169" ht="12.75">
      <c r="H169" s="94"/>
    </row>
    <row r="170" ht="12.75">
      <c r="H170" s="94"/>
    </row>
    <row r="171" ht="12.75">
      <c r="H171" s="94"/>
    </row>
    <row r="172" ht="12.75">
      <c r="H172" s="94"/>
    </row>
    <row r="173" ht="12.75">
      <c r="H173" s="94"/>
    </row>
    <row r="174" ht="12.75">
      <c r="H174" s="94"/>
    </row>
    <row r="175" ht="12.75">
      <c r="H175" s="94"/>
    </row>
    <row r="176" ht="12.75">
      <c r="H176" s="94"/>
    </row>
    <row r="177" ht="12.75">
      <c r="H177" s="94"/>
    </row>
    <row r="178" ht="12.75">
      <c r="H178" s="94"/>
    </row>
    <row r="179" ht="12.75">
      <c r="H179" s="94"/>
    </row>
    <row r="180" ht="12.75">
      <c r="H180" s="94"/>
    </row>
    <row r="181" ht="12.75">
      <c r="H181" s="94"/>
    </row>
    <row r="182" ht="12.75">
      <c r="H182" s="94"/>
    </row>
    <row r="183" ht="12.75">
      <c r="H183" s="94"/>
    </row>
    <row r="184" ht="12.75">
      <c r="H184" s="94"/>
    </row>
    <row r="185" ht="12.75">
      <c r="H185" s="94"/>
    </row>
    <row r="186" ht="12.75">
      <c r="H186" s="94"/>
    </row>
    <row r="187" ht="12.75">
      <c r="H187" s="94"/>
    </row>
    <row r="188" ht="12.75">
      <c r="H188" s="94"/>
    </row>
    <row r="189" ht="12.75">
      <c r="H189" s="94"/>
    </row>
    <row r="190" ht="12.75">
      <c r="H190" s="94"/>
    </row>
    <row r="191" ht="12.75">
      <c r="H191" s="94"/>
    </row>
    <row r="192" ht="12.75">
      <c r="H192" s="94"/>
    </row>
    <row r="193" ht="12.75">
      <c r="H193" s="94"/>
    </row>
    <row r="194" ht="12.75">
      <c r="H194" s="94"/>
    </row>
    <row r="195" ht="12.75">
      <c r="H195" s="94"/>
    </row>
    <row r="196" ht="12.75">
      <c r="H196" s="94"/>
    </row>
  </sheetData>
  <sheetProtection formatCells="0" formatColumns="0" formatRows="0" insertColumns="0" insertRows="0" insertHyperlinks="0" deleteColumns="0" deleteRows="0" selectLockedCells="1" sort="0" autoFilter="0" pivotTables="0"/>
  <mergeCells count="40">
    <mergeCell ref="B6:G6"/>
    <mergeCell ref="B1:G1"/>
    <mergeCell ref="B2:G2"/>
    <mergeCell ref="B3:G3"/>
    <mergeCell ref="B4:G4"/>
    <mergeCell ref="B5:G5"/>
    <mergeCell ref="C31:F31"/>
    <mergeCell ref="C8:F8"/>
    <mergeCell ref="C12:F12"/>
    <mergeCell ref="C14:C15"/>
    <mergeCell ref="D14:D15"/>
    <mergeCell ref="C19:E19"/>
    <mergeCell ref="E14:E15"/>
    <mergeCell ref="C13:F13"/>
    <mergeCell ref="F14:F15"/>
    <mergeCell ref="C22:F22"/>
    <mergeCell ref="C23:F23"/>
    <mergeCell ref="C24:C25"/>
    <mergeCell ref="D24:D25"/>
    <mergeCell ref="C28:E28"/>
    <mergeCell ref="E24:E25"/>
    <mergeCell ref="F24:F25"/>
    <mergeCell ref="F33:F34"/>
    <mergeCell ref="C42:C43"/>
    <mergeCell ref="D46:E46"/>
    <mergeCell ref="D47:E47"/>
    <mergeCell ref="C40:F40"/>
    <mergeCell ref="C41:F41"/>
    <mergeCell ref="D33:D34"/>
    <mergeCell ref="C37:E37"/>
    <mergeCell ref="C50:E50"/>
    <mergeCell ref="D42:E43"/>
    <mergeCell ref="F42:F43"/>
    <mergeCell ref="D44:E44"/>
    <mergeCell ref="D45:E45"/>
    <mergeCell ref="C32:F32"/>
    <mergeCell ref="C33:C34"/>
    <mergeCell ref="D48:E48"/>
    <mergeCell ref="D49:E49"/>
    <mergeCell ref="E33:E34"/>
  </mergeCells>
  <conditionalFormatting sqref="E26 E35">
    <cfRule type="cellIs" priority="5" dxfId="0" operator="lessThan" stopIfTrue="1">
      <formula>1</formula>
    </cfRule>
  </conditionalFormatting>
  <conditionalFormatting sqref="E35">
    <cfRule type="cellIs" priority="1" dxfId="0" operator="lessThan" stopIfTrue="1">
      <formula>1</formula>
    </cfRule>
  </conditionalFormatting>
  <printOptions horizontalCentered="1"/>
  <pageMargins left="0.31496062992125984" right="0.31496062992125984" top="0.4330708661417323" bottom="0.6299212598425197" header="0" footer="0"/>
  <pageSetup horizontalDpi="300" verticalDpi="300" orientation="portrait" scale="70" r:id="rId2"/>
  <headerFooter alignWithMargins="0">
    <oddFooter>&amp;C_______________________
VoBo Ordenador Gasto&amp;RVicerrectoría Administrativa
&amp;F
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"/>
  <dimension ref="A1:Q54"/>
  <sheetViews>
    <sheetView view="pageBreakPreview" zoomScaleNormal="75" zoomScaleSheetLayoutView="100" zoomScalePageLayoutView="0" workbookViewId="0" topLeftCell="A40">
      <selection activeCell="B35" sqref="B35"/>
    </sheetView>
  </sheetViews>
  <sheetFormatPr defaultColWidth="11.421875" defaultRowHeight="12.75"/>
  <cols>
    <col min="1" max="1" width="60.7109375" style="584" customWidth="1"/>
    <col min="2" max="2" width="30.8515625" style="687" customWidth="1"/>
    <col min="3" max="3" width="16.57421875" style="579" customWidth="1"/>
    <col min="4" max="4" width="15.00390625" style="584" bestFit="1" customWidth="1"/>
    <col min="5" max="5" width="4.421875" style="584" bestFit="1" customWidth="1"/>
    <col min="6" max="6" width="2.421875" style="584" bestFit="1" customWidth="1"/>
    <col min="7" max="9" width="11.421875" style="584" customWidth="1"/>
    <col min="10" max="10" width="14.57421875" style="584" bestFit="1" customWidth="1"/>
    <col min="11" max="11" width="15.00390625" style="584" hidden="1" customWidth="1"/>
    <col min="12" max="12" width="13.140625" style="584" bestFit="1" customWidth="1"/>
    <col min="13" max="17" width="11.421875" style="584" customWidth="1"/>
    <col min="18" max="18" width="13.00390625" style="584" customWidth="1"/>
    <col min="19" max="16384" width="11.421875" style="584" customWidth="1"/>
  </cols>
  <sheetData>
    <row r="1" spans="1:12" s="580" customFormat="1" ht="12.75">
      <c r="A1" s="976"/>
      <c r="B1" s="977"/>
      <c r="C1" s="579"/>
      <c r="F1" s="581"/>
      <c r="G1" s="581"/>
      <c r="H1" s="581"/>
      <c r="I1" s="581"/>
      <c r="J1" s="581"/>
      <c r="K1" s="581"/>
      <c r="L1" s="581"/>
    </row>
    <row r="2" spans="1:12" s="580" customFormat="1" ht="12.75">
      <c r="A2" s="978" t="s">
        <v>51</v>
      </c>
      <c r="B2" s="979" t="s">
        <v>51</v>
      </c>
      <c r="C2" s="579"/>
      <c r="F2" s="581"/>
      <c r="G2" s="581"/>
      <c r="H2" s="581"/>
      <c r="I2" s="581"/>
      <c r="J2" s="581"/>
      <c r="K2" s="581"/>
      <c r="L2" s="581"/>
    </row>
    <row r="3" spans="1:12" s="580" customFormat="1" ht="12.75">
      <c r="A3" s="978" t="s">
        <v>419</v>
      </c>
      <c r="B3" s="979" t="s">
        <v>181</v>
      </c>
      <c r="C3" s="579"/>
      <c r="F3" s="581"/>
      <c r="G3" s="581"/>
      <c r="H3" s="581"/>
      <c r="I3" s="581"/>
      <c r="J3" s="581"/>
      <c r="K3" s="581"/>
      <c r="L3" s="581"/>
    </row>
    <row r="4" spans="1:12" s="580" customFormat="1" ht="12.75" customHeight="1">
      <c r="A4" s="978" t="s">
        <v>477</v>
      </c>
      <c r="B4" s="979"/>
      <c r="C4" s="579"/>
      <c r="F4" s="581"/>
      <c r="G4" s="581"/>
      <c r="H4" s="581"/>
      <c r="I4" s="581"/>
      <c r="J4" s="581"/>
      <c r="K4" s="581"/>
      <c r="L4" s="581"/>
    </row>
    <row r="5" spans="1:12" s="580" customFormat="1" ht="13.5" customHeight="1" thickBot="1">
      <c r="A5" s="980"/>
      <c r="B5" s="981" t="s">
        <v>181</v>
      </c>
      <c r="C5" s="579"/>
      <c r="F5" s="581"/>
      <c r="G5" s="581"/>
      <c r="H5" s="581"/>
      <c r="I5" s="581"/>
      <c r="J5" s="581"/>
      <c r="K5" s="581"/>
      <c r="L5" s="581"/>
    </row>
    <row r="6" spans="1:12" s="582" customFormat="1" ht="12" customHeight="1" thickBot="1">
      <c r="A6" s="601"/>
      <c r="B6" s="602"/>
      <c r="C6" s="579"/>
      <c r="F6" s="581"/>
      <c r="G6" s="581"/>
      <c r="H6" s="581"/>
      <c r="I6" s="581"/>
      <c r="J6" s="581"/>
      <c r="K6" s="581"/>
      <c r="L6" s="581"/>
    </row>
    <row r="7" spans="1:12" s="583" customFormat="1" ht="24.75" customHeight="1" thickBot="1">
      <c r="A7" s="971" t="s">
        <v>63</v>
      </c>
      <c r="B7" s="972"/>
      <c r="C7" s="579"/>
      <c r="D7" s="638"/>
      <c r="F7" s="581"/>
      <c r="G7" s="581"/>
      <c r="H7" s="581"/>
      <c r="I7" s="584"/>
      <c r="J7" s="581"/>
      <c r="K7" s="581"/>
      <c r="L7" s="581"/>
    </row>
    <row r="8" spans="1:9" s="585" customFormat="1" ht="12" customHeight="1" thickBot="1">
      <c r="A8" s="603"/>
      <c r="B8" s="604"/>
      <c r="C8" s="579"/>
      <c r="H8" s="581"/>
      <c r="I8" s="584"/>
    </row>
    <row r="9" spans="1:9" s="585" customFormat="1" ht="27" customHeight="1" thickBot="1">
      <c r="A9" s="971" t="s">
        <v>64</v>
      </c>
      <c r="B9" s="972"/>
      <c r="C9" s="579"/>
      <c r="H9" s="581"/>
      <c r="I9" s="584"/>
    </row>
    <row r="10" spans="1:12" s="585" customFormat="1" ht="12.75">
      <c r="A10" s="956" t="s">
        <v>65</v>
      </c>
      <c r="B10" s="973" t="s">
        <v>18</v>
      </c>
      <c r="C10" s="579"/>
      <c r="F10" s="586"/>
      <c r="G10" s="586"/>
      <c r="H10" s="581"/>
      <c r="I10" s="584"/>
      <c r="J10" s="586"/>
      <c r="K10" s="586"/>
      <c r="L10" s="586"/>
    </row>
    <row r="11" spans="1:12" s="586" customFormat="1" ht="9" customHeight="1">
      <c r="A11" s="958"/>
      <c r="B11" s="974"/>
      <c r="C11" s="579"/>
      <c r="F11" s="581"/>
      <c r="G11" s="581"/>
      <c r="H11" s="581"/>
      <c r="I11" s="581"/>
      <c r="J11" s="581"/>
      <c r="K11" s="581"/>
      <c r="L11" s="581"/>
    </row>
    <row r="12" spans="1:3" s="581" customFormat="1" ht="15" customHeight="1">
      <c r="A12" s="605" t="s">
        <v>179</v>
      </c>
      <c r="B12" s="592">
        <f>SUM(B13:B14)</f>
        <v>0</v>
      </c>
      <c r="C12" s="579"/>
    </row>
    <row r="13" spans="1:17" ht="15" customHeight="1">
      <c r="A13" s="606" t="s">
        <v>196</v>
      </c>
      <c r="B13" s="607">
        <f>INVERSIÓN!F30</f>
        <v>0</v>
      </c>
      <c r="D13" s="581"/>
      <c r="E13" s="581"/>
      <c r="F13" s="587"/>
      <c r="G13" s="587"/>
      <c r="H13" s="587"/>
      <c r="I13" s="587"/>
      <c r="J13" s="587"/>
      <c r="K13" s="587"/>
      <c r="L13" s="587"/>
      <c r="M13" s="581"/>
      <c r="N13" s="581"/>
      <c r="O13" s="581"/>
      <c r="P13" s="581"/>
      <c r="Q13" s="581"/>
    </row>
    <row r="14" spans="1:17" ht="15" customHeight="1">
      <c r="A14" s="608" t="s">
        <v>180</v>
      </c>
      <c r="B14" s="609">
        <f>INVERSIÓN!F31</f>
        <v>0</v>
      </c>
      <c r="D14" s="581"/>
      <c r="E14" s="581"/>
      <c r="F14" s="587"/>
      <c r="G14" s="587"/>
      <c r="H14" s="587"/>
      <c r="I14" s="587"/>
      <c r="J14" s="587"/>
      <c r="K14" s="587"/>
      <c r="L14" s="587"/>
      <c r="M14" s="581"/>
      <c r="N14" s="581"/>
      <c r="O14" s="581"/>
      <c r="P14" s="581"/>
      <c r="Q14" s="581"/>
    </row>
    <row r="15" spans="1:3" s="581" customFormat="1" ht="15" customHeight="1">
      <c r="A15" s="610" t="s">
        <v>71</v>
      </c>
      <c r="B15" s="611">
        <f>SUM(B16:B20)</f>
        <v>0</v>
      </c>
      <c r="C15" s="579"/>
    </row>
    <row r="16" spans="1:17" ht="15" customHeight="1">
      <c r="A16" s="612" t="s">
        <v>408</v>
      </c>
      <c r="B16" s="613">
        <f>SUMIF('CONTRATACIÓN PERSONAL'!F26:F38,"M",'CONTRATACIÓN PERSONAL'!K26:K38)</f>
        <v>0</v>
      </c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</row>
    <row r="17" spans="1:17" ht="15" customHeight="1">
      <c r="A17" s="614" t="s">
        <v>411</v>
      </c>
      <c r="B17" s="613">
        <f>SUMIF('CONTRATACIÓN PERSONAL'!F26:F38,"T",'CONTRATACIÓN PERSONAL'!K26:K38)</f>
        <v>0</v>
      </c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</row>
    <row r="18" spans="1:17" ht="15" customHeight="1">
      <c r="A18" s="614" t="s">
        <v>412</v>
      </c>
      <c r="B18" s="613">
        <f>SUMIF('CONTRATACIÓN PERSONAL'!F26:F38,"OS",'CONTRATACIÓN PERSONAL'!K26:K38)</f>
        <v>0</v>
      </c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</row>
    <row r="19" spans="1:17" ht="15" customHeight="1">
      <c r="A19" s="614" t="s">
        <v>413</v>
      </c>
      <c r="B19" s="613">
        <f>SUMIF('CONTRATACIÓN PERSONAL'!F26:F38,"B",'CONTRATACIÓN PERSONAL'!K26:K38)</f>
        <v>0</v>
      </c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</row>
    <row r="20" spans="1:17" ht="15" customHeight="1">
      <c r="A20" s="614" t="s">
        <v>414</v>
      </c>
      <c r="B20" s="613">
        <f>SUMIF('CONTRATACIÓN PERSONAL'!F26:F38,"I",'CONTRATACIÓN PERSONAL'!K26:K38)</f>
        <v>0</v>
      </c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</row>
    <row r="21" spans="1:3" s="581" customFormat="1" ht="15" customHeight="1">
      <c r="A21" s="610" t="s">
        <v>53</v>
      </c>
      <c r="B21" s="611">
        <f>SUM(B22:B38)</f>
        <v>0</v>
      </c>
      <c r="C21" s="579"/>
    </row>
    <row r="22" spans="1:17" ht="15" customHeight="1">
      <c r="A22" s="612" t="s">
        <v>66</v>
      </c>
      <c r="B22" s="613">
        <f>+'COMPRA EQUIPO'!J71</f>
        <v>0</v>
      </c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</row>
    <row r="23" spans="1:17" ht="15" customHeight="1">
      <c r="A23" s="614" t="s">
        <v>60</v>
      </c>
      <c r="B23" s="613">
        <f>+SEGUROS!$F$23+SEGUROS!$F$34+SEGUROS!F41</f>
        <v>0</v>
      </c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</row>
    <row r="24" spans="1:17" ht="15" customHeight="1">
      <c r="A24" s="614" t="s">
        <v>55</v>
      </c>
      <c r="B24" s="613">
        <f>+'SERVICIOS MANTENIMIENTO'!$F$25+'SERVICIOS MANTENIMIENTO'!$F$40</f>
        <v>0</v>
      </c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</row>
    <row r="25" spans="1:17" ht="17.25" customHeight="1">
      <c r="A25" s="615" t="s">
        <v>54</v>
      </c>
      <c r="B25" s="616">
        <f>+'MATERIALES Y SUMINISTROS'!$J$85</f>
        <v>0</v>
      </c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</row>
    <row r="26" spans="1:17" ht="15" customHeight="1">
      <c r="A26" s="614" t="s">
        <v>59</v>
      </c>
      <c r="B26" s="613">
        <f>+'IMPRESOS Y PUBLICACIONES'!$G$74+'IMPRESOS Y PUBLICACIONES'!$G$89+LIBROS!$S$22+REVISTAS!$M$21</f>
        <v>0</v>
      </c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</row>
    <row r="27" spans="1:17" ht="15" customHeight="1">
      <c r="A27" s="614" t="s">
        <v>67</v>
      </c>
      <c r="B27" s="613">
        <f>+'COMUNICACION Y TRANSPORTE'!$F$23</f>
        <v>0</v>
      </c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</row>
    <row r="28" spans="1:17" ht="15" customHeight="1">
      <c r="A28" s="614" t="s">
        <v>57</v>
      </c>
      <c r="B28" s="613">
        <f>+ARRENDAMIENTO!G35+ARRENDAMIENTO!G56+ARRENDAMIENTO!G65</f>
        <v>0</v>
      </c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</row>
    <row r="29" spans="1:17" ht="15" customHeight="1">
      <c r="A29" s="614" t="s">
        <v>150</v>
      </c>
      <c r="B29" s="613">
        <f>+'IMPUESTOS-TASAS-MULTAS'!$E$20+'IMPUESTOS-TASAS-MULTAS'!$E$30</f>
        <v>0</v>
      </c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</row>
    <row r="30" spans="1:17" ht="15" customHeight="1">
      <c r="A30" s="614" t="s">
        <v>56</v>
      </c>
      <c r="B30" s="613">
        <f>+'SERVICIOS PUBLICOS'!$F$18+'SERVICIOS PUBLICOS'!$F$27</f>
        <v>0</v>
      </c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</row>
    <row r="31" spans="1:17" ht="15" customHeight="1">
      <c r="A31" s="614" t="s">
        <v>58</v>
      </c>
      <c r="B31" s="613">
        <f>+VIATICOS!$M$27</f>
        <v>0</v>
      </c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</row>
    <row r="32" spans="1:17" ht="12.75">
      <c r="A32" s="614" t="s">
        <v>61</v>
      </c>
      <c r="B32" s="613">
        <f>+CAPACITACION!$Q$28</f>
        <v>0</v>
      </c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</row>
    <row r="33" spans="1:17" ht="15" customHeight="1">
      <c r="A33" s="614" t="s">
        <v>203</v>
      </c>
      <c r="B33" s="613">
        <f>+INVERSIÓN!F42+INVERSIÓN!F52+INVERSIÓN!E61</f>
        <v>0</v>
      </c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</row>
    <row r="34" spans="1:17" ht="15" customHeight="1">
      <c r="A34" s="614" t="s">
        <v>415</v>
      </c>
      <c r="B34" s="613">
        <v>0</v>
      </c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</row>
    <row r="35" spans="1:17" ht="15" customHeight="1">
      <c r="A35" s="614" t="s">
        <v>293</v>
      </c>
      <c r="B35" s="621">
        <v>0</v>
      </c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</row>
    <row r="36" spans="1:17" ht="15" customHeight="1">
      <c r="A36" s="614" t="s">
        <v>294</v>
      </c>
      <c r="B36" s="621">
        <v>0</v>
      </c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</row>
    <row r="37" spans="1:17" ht="15" customHeight="1">
      <c r="A37" s="614" t="s">
        <v>295</v>
      </c>
      <c r="B37" s="621">
        <v>0</v>
      </c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</row>
    <row r="38" spans="1:17" ht="15" customHeight="1">
      <c r="A38" s="686" t="s">
        <v>298</v>
      </c>
      <c r="B38" s="621">
        <v>0</v>
      </c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</row>
    <row r="39" spans="1:17" s="588" customFormat="1" ht="19.5" customHeight="1" thickBot="1">
      <c r="A39" s="617" t="s">
        <v>68</v>
      </c>
      <c r="B39" s="618">
        <f>+B21+B15+B12</f>
        <v>0</v>
      </c>
      <c r="C39" s="579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</row>
    <row r="40" spans="1:17" ht="12" customHeight="1" thickBot="1">
      <c r="A40" s="639"/>
      <c r="B40" s="640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</row>
    <row r="41" spans="1:9" s="585" customFormat="1" ht="27" customHeight="1" thickBot="1">
      <c r="A41" s="971" t="s">
        <v>69</v>
      </c>
      <c r="B41" s="972"/>
      <c r="C41" s="579"/>
      <c r="H41" s="581"/>
      <c r="I41" s="584"/>
    </row>
    <row r="42" spans="1:12" s="585" customFormat="1" ht="12.75">
      <c r="A42" s="956" t="s">
        <v>65</v>
      </c>
      <c r="B42" s="973" t="s">
        <v>18</v>
      </c>
      <c r="C42" s="579"/>
      <c r="F42" s="586"/>
      <c r="G42" s="586"/>
      <c r="H42" s="581"/>
      <c r="I42" s="584"/>
      <c r="J42" s="586"/>
      <c r="K42" s="586"/>
      <c r="L42" s="586"/>
    </row>
    <row r="43" spans="1:12" s="586" customFormat="1" ht="10.5" customHeight="1" thickBot="1">
      <c r="A43" s="958"/>
      <c r="B43" s="975"/>
      <c r="C43" s="579"/>
      <c r="F43" s="581"/>
      <c r="G43" s="581"/>
      <c r="H43" s="581"/>
      <c r="I43" s="581"/>
      <c r="J43" s="581"/>
      <c r="K43" s="581"/>
      <c r="L43" s="581"/>
    </row>
    <row r="44" spans="1:17" s="591" customFormat="1" ht="21.75" customHeight="1" thickBot="1">
      <c r="A44" s="969" t="s">
        <v>210</v>
      </c>
      <c r="B44" s="970"/>
      <c r="C44" s="589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</row>
    <row r="45" spans="1:3" s="581" customFormat="1" ht="15" customHeight="1">
      <c r="A45" s="619" t="s">
        <v>404</v>
      </c>
      <c r="B45" s="620">
        <f>+INGRESOS!F19</f>
        <v>0</v>
      </c>
      <c r="C45" s="579"/>
    </row>
    <row r="46" spans="1:17" ht="15" customHeight="1">
      <c r="A46" s="614" t="s">
        <v>292</v>
      </c>
      <c r="B46" s="613">
        <f>+INGRESOS!F28</f>
        <v>0</v>
      </c>
      <c r="D46" s="581"/>
      <c r="E46" s="581"/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</row>
    <row r="47" spans="1:17" ht="15" customHeight="1">
      <c r="A47" s="614" t="s">
        <v>297</v>
      </c>
      <c r="B47" s="613">
        <f>+INGRESOS!F35</f>
        <v>0</v>
      </c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</row>
    <row r="48" spans="1:17" ht="15" customHeight="1">
      <c r="A48" s="614" t="s">
        <v>221</v>
      </c>
      <c r="B48" s="613">
        <f>+INGRESOS!F36</f>
        <v>0</v>
      </c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</row>
    <row r="49" spans="1:17" ht="15" customHeight="1">
      <c r="A49" s="622" t="s">
        <v>405</v>
      </c>
      <c r="B49" s="623">
        <f>+INGRESOS!F50</f>
        <v>0</v>
      </c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</row>
    <row r="50" spans="1:17" s="588" customFormat="1" ht="19.5" customHeight="1" thickBot="1">
      <c r="A50" s="617" t="s">
        <v>62</v>
      </c>
      <c r="B50" s="618">
        <f>SUM(B45:B49)</f>
        <v>0</v>
      </c>
      <c r="C50" s="579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</row>
    <row r="51" spans="1:17" ht="12" customHeight="1" thickBot="1">
      <c r="A51" s="641"/>
      <c r="B51" s="642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</row>
    <row r="52" spans="1:17" ht="15.75" customHeight="1" thickBot="1">
      <c r="A52" s="624" t="s">
        <v>70</v>
      </c>
      <c r="B52" s="625">
        <f>B50-B39</f>
        <v>0</v>
      </c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</row>
    <row r="53" spans="1:17" ht="13.5" thickBot="1">
      <c r="A53" s="639"/>
      <c r="B53" s="640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</row>
    <row r="54" spans="1:2" ht="12.75">
      <c r="A54" s="626" t="s">
        <v>409</v>
      </c>
      <c r="B54" s="627" t="str">
        <f>IF(B45&gt;0,B39/SUM(INGRESOS!D16:D18),"No Aplica")</f>
        <v>No Aplica</v>
      </c>
    </row>
  </sheetData>
  <sheetProtection password="ECE3" sheet="1" formatCells="0" formatColumns="0" formatRows="0" insertColumns="0" insertRows="0" insertHyperlinks="0" deleteColumns="0" deleteRows="0" selectLockedCells="1" sort="0" autoFilter="0" pivotTables="0"/>
  <mergeCells count="13">
    <mergeCell ref="A1:B1"/>
    <mergeCell ref="A2:B2"/>
    <mergeCell ref="A3:B3"/>
    <mergeCell ref="A4:B4"/>
    <mergeCell ref="A5:B5"/>
    <mergeCell ref="A44:B44"/>
    <mergeCell ref="A41:B41"/>
    <mergeCell ref="A42:A43"/>
    <mergeCell ref="B10:B11"/>
    <mergeCell ref="B42:B43"/>
    <mergeCell ref="A7:B7"/>
    <mergeCell ref="A9:B9"/>
    <mergeCell ref="A10:A11"/>
  </mergeCells>
  <printOptions/>
  <pageMargins left="1.4" right="0.31496062992125984" top="0.84" bottom="1.42" header="0" footer="0.77"/>
  <pageSetup horizontalDpi="300" verticalDpi="300" orientation="portrait" scale="78" r:id="rId2"/>
  <headerFooter alignWithMargins="0">
    <oddFooter>&amp;C_______________________
VoBo Ordenador Gasto&amp;RVicerrectoría Administrativa
&amp;F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8"/>
  <dimension ref="B1:AC63"/>
  <sheetViews>
    <sheetView view="pageBreakPreview" zoomScale="80" zoomScaleSheetLayoutView="80" zoomScalePageLayoutView="0" workbookViewId="0" topLeftCell="A1">
      <selection activeCell="G61" sqref="G61"/>
    </sheetView>
  </sheetViews>
  <sheetFormatPr defaultColWidth="11.421875" defaultRowHeight="12.75"/>
  <cols>
    <col min="1" max="1" width="2.7109375" style="165" customWidth="1"/>
    <col min="2" max="2" width="3.140625" style="165" customWidth="1"/>
    <col min="3" max="3" width="17.00390625" style="165" customWidth="1"/>
    <col min="4" max="4" width="19.57421875" style="165" customWidth="1"/>
    <col min="5" max="5" width="13.57421875" style="165" customWidth="1"/>
    <col min="6" max="6" width="19.140625" style="165" customWidth="1"/>
    <col min="7" max="7" width="11.421875" style="165" customWidth="1"/>
    <col min="8" max="8" width="14.140625" style="165" customWidth="1"/>
    <col min="9" max="9" width="11.57421875" style="165" customWidth="1"/>
    <col min="10" max="10" width="12.421875" style="165" customWidth="1"/>
    <col min="11" max="11" width="11.28125" style="165" customWidth="1"/>
    <col min="12" max="12" width="16.421875" style="165" customWidth="1"/>
    <col min="13" max="13" width="13.140625" style="165" customWidth="1"/>
    <col min="14" max="14" width="14.8515625" style="165" customWidth="1"/>
    <col min="15" max="15" width="15.57421875" style="165" customWidth="1"/>
    <col min="16" max="16" width="19.8515625" style="165" customWidth="1"/>
    <col min="17" max="17" width="14.421875" style="165" customWidth="1"/>
    <col min="18" max="18" width="3.7109375" style="165" customWidth="1"/>
    <col min="19" max="16384" width="11.421875" style="165" customWidth="1"/>
  </cols>
  <sheetData>
    <row r="1" spans="2:18" s="159" customFormat="1" ht="12.75">
      <c r="B1" s="755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7"/>
    </row>
    <row r="2" spans="2:18" s="159" customFormat="1" ht="12.75">
      <c r="B2" s="744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6"/>
    </row>
    <row r="3" spans="2:18" s="159" customFormat="1" ht="12.75">
      <c r="B3" s="744" t="s">
        <v>177</v>
      </c>
      <c r="C3" s="745"/>
      <c r="D3" s="745"/>
      <c r="E3" s="745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6"/>
    </row>
    <row r="4" spans="2:18" s="159" customFormat="1" ht="12.75">
      <c r="B4" s="744" t="s">
        <v>178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6"/>
    </row>
    <row r="5" spans="2:18" s="159" customFormat="1" ht="12.75">
      <c r="B5" s="744" t="s">
        <v>477</v>
      </c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6"/>
    </row>
    <row r="6" spans="2:18" s="159" customFormat="1" ht="12.75">
      <c r="B6" s="747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9"/>
    </row>
    <row r="7" spans="2:18" s="159" customFormat="1" ht="12.75">
      <c r="B7" s="17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8"/>
    </row>
    <row r="8" spans="2:18" s="159" customFormat="1" ht="15.75" customHeight="1">
      <c r="B8" s="750" t="s">
        <v>174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2"/>
    </row>
    <row r="9" spans="2:29" s="179" customFormat="1" ht="12.75" customHeight="1">
      <c r="B9" s="180"/>
      <c r="C9" s="753" t="s">
        <v>428</v>
      </c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3"/>
      <c r="R9" s="754"/>
      <c r="S9" s="12"/>
      <c r="T9" s="12"/>
      <c r="Y9" s="181"/>
      <c r="Z9" s="181"/>
      <c r="AA9" s="181"/>
      <c r="AB9" s="181"/>
      <c r="AC9" s="181"/>
    </row>
    <row r="10" spans="2:23" s="159" customFormat="1" ht="12.75">
      <c r="B10" s="182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183"/>
      <c r="U10" s="184"/>
      <c r="V10" s="184"/>
      <c r="W10" s="184"/>
    </row>
    <row r="11" spans="2:18" s="162" customFormat="1" ht="12.75">
      <c r="B11" s="16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61"/>
    </row>
    <row r="12" spans="2:18" s="162" customFormat="1" ht="12.75">
      <c r="B12" s="163"/>
      <c r="C12" s="735" t="s">
        <v>241</v>
      </c>
      <c r="D12" s="735"/>
      <c r="E12" s="735"/>
      <c r="F12" s="735"/>
      <c r="G12" s="735"/>
      <c r="H12" s="735"/>
      <c r="I12" s="735"/>
      <c r="J12" s="735"/>
      <c r="K12" s="735"/>
      <c r="L12" s="735"/>
      <c r="M12" s="735"/>
      <c r="N12" s="735"/>
      <c r="O12" s="735"/>
      <c r="P12" s="735"/>
      <c r="Q12" s="735"/>
      <c r="R12" s="161"/>
    </row>
    <row r="13" spans="2:18" s="162" customFormat="1" ht="12.75">
      <c r="B13" s="163"/>
      <c r="C13" s="3" t="s">
        <v>429</v>
      </c>
      <c r="D13" s="164"/>
      <c r="G13" s="185" t="s">
        <v>421</v>
      </c>
      <c r="H13" s="130"/>
      <c r="J13" s="164"/>
      <c r="K13" s="164"/>
      <c r="L13" s="164"/>
      <c r="M13" s="164"/>
      <c r="N13" s="164"/>
      <c r="O13" s="164"/>
      <c r="P13" s="164"/>
      <c r="Q13" s="164"/>
      <c r="R13" s="161"/>
    </row>
    <row r="14" spans="2:20" s="5" customFormat="1" ht="12.75" customHeight="1">
      <c r="B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T14" s="8"/>
    </row>
    <row r="15" spans="2:18" s="186" customFormat="1" ht="24" customHeight="1">
      <c r="B15" s="187"/>
      <c r="C15" s="719" t="s">
        <v>158</v>
      </c>
      <c r="D15" s="743" t="s">
        <v>159</v>
      </c>
      <c r="E15" s="742" t="s">
        <v>160</v>
      </c>
      <c r="F15" s="742"/>
      <c r="G15" s="742" t="s">
        <v>161</v>
      </c>
      <c r="H15" s="742"/>
      <c r="I15" s="742" t="s">
        <v>164</v>
      </c>
      <c r="J15" s="742"/>
      <c r="K15" s="716" t="s">
        <v>166</v>
      </c>
      <c r="L15" s="717"/>
      <c r="M15" s="717"/>
      <c r="N15" s="717"/>
      <c r="O15" s="717"/>
      <c r="P15" s="717"/>
      <c r="Q15" s="718"/>
      <c r="R15" s="166"/>
    </row>
    <row r="16" spans="2:18" s="186" customFormat="1" ht="36" customHeight="1">
      <c r="B16" s="187"/>
      <c r="C16" s="719"/>
      <c r="D16" s="743"/>
      <c r="E16" s="124" t="s">
        <v>206</v>
      </c>
      <c r="F16" s="124" t="s">
        <v>207</v>
      </c>
      <c r="G16" s="124" t="s">
        <v>162</v>
      </c>
      <c r="H16" s="124" t="s">
        <v>163</v>
      </c>
      <c r="I16" s="124" t="s">
        <v>162</v>
      </c>
      <c r="J16" s="124" t="s">
        <v>165</v>
      </c>
      <c r="K16" s="124" t="s">
        <v>167</v>
      </c>
      <c r="L16" s="124" t="s">
        <v>168</v>
      </c>
      <c r="M16" s="124" t="s">
        <v>169</v>
      </c>
      <c r="N16" s="124" t="s">
        <v>170</v>
      </c>
      <c r="O16" s="124" t="s">
        <v>171</v>
      </c>
      <c r="P16" s="124" t="s">
        <v>172</v>
      </c>
      <c r="Q16" s="124" t="s">
        <v>208</v>
      </c>
      <c r="R16" s="166"/>
    </row>
    <row r="17" spans="2:18" s="186" customFormat="1" ht="15.75" customHeight="1">
      <c r="B17" s="187"/>
      <c r="C17" s="189"/>
      <c r="D17" s="190" t="s">
        <v>151</v>
      </c>
      <c r="E17" s="191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66"/>
    </row>
    <row r="18" spans="2:18" s="186" customFormat="1" ht="18.75" customHeight="1">
      <c r="B18" s="187"/>
      <c r="C18" s="189"/>
      <c r="D18" s="190" t="s">
        <v>152</v>
      </c>
      <c r="E18" s="191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66"/>
    </row>
    <row r="19" spans="2:18" s="186" customFormat="1" ht="15.75" customHeight="1">
      <c r="B19" s="187"/>
      <c r="C19" s="189"/>
      <c r="D19" s="190" t="s">
        <v>153</v>
      </c>
      <c r="E19" s="191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66"/>
    </row>
    <row r="20" spans="2:18" s="186" customFormat="1" ht="16.5" customHeight="1">
      <c r="B20" s="187"/>
      <c r="C20" s="189"/>
      <c r="D20" s="190" t="s">
        <v>154</v>
      </c>
      <c r="E20" s="191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66"/>
    </row>
    <row r="21" spans="2:18" s="186" customFormat="1" ht="25.5">
      <c r="B21" s="187"/>
      <c r="C21" s="189"/>
      <c r="D21" s="190" t="s">
        <v>155</v>
      </c>
      <c r="E21" s="191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66"/>
    </row>
    <row r="22" spans="2:18" s="186" customFormat="1" ht="19.5" customHeight="1">
      <c r="B22" s="187"/>
      <c r="C22" s="189"/>
      <c r="D22" s="190" t="s">
        <v>156</v>
      </c>
      <c r="E22" s="191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66"/>
    </row>
    <row r="23" spans="2:18" s="186" customFormat="1" ht="18" customHeight="1">
      <c r="B23" s="187"/>
      <c r="C23" s="720" t="s">
        <v>157</v>
      </c>
      <c r="D23" s="720"/>
      <c r="E23" s="720"/>
      <c r="F23" s="720"/>
      <c r="G23" s="720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166"/>
    </row>
    <row r="24" spans="2:18" s="162" customFormat="1" ht="12.75">
      <c r="B24" s="16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66"/>
    </row>
    <row r="25" spans="2:18" ht="12.75">
      <c r="B25" s="167"/>
      <c r="C25" s="194"/>
      <c r="D25" s="194"/>
      <c r="E25" s="195"/>
      <c r="F25" s="195"/>
      <c r="G25" s="196"/>
      <c r="H25" s="196"/>
      <c r="I25" s="196"/>
      <c r="J25" s="196"/>
      <c r="K25" s="196"/>
      <c r="L25" s="196"/>
      <c r="M25" s="194"/>
      <c r="N25" s="194"/>
      <c r="O25" s="194"/>
      <c r="P25" s="194"/>
      <c r="Q25" s="193"/>
      <c r="R25" s="166"/>
    </row>
    <row r="26" spans="2:18" ht="34.5" customHeight="1">
      <c r="B26" s="167"/>
      <c r="C26" s="736" t="s">
        <v>197</v>
      </c>
      <c r="D26" s="737"/>
      <c r="E26" s="737"/>
      <c r="F26" s="738"/>
      <c r="R26" s="166"/>
    </row>
    <row r="27" spans="2:18" ht="41.25" customHeight="1">
      <c r="B27" s="167"/>
      <c r="C27" s="739" t="s">
        <v>430</v>
      </c>
      <c r="D27" s="740"/>
      <c r="E27" s="740"/>
      <c r="F27" s="741"/>
      <c r="R27" s="166"/>
    </row>
    <row r="28" spans="2:18" ht="22.5" customHeight="1">
      <c r="B28" s="167"/>
      <c r="C28" s="719" t="s">
        <v>37</v>
      </c>
      <c r="D28" s="716" t="s">
        <v>24</v>
      </c>
      <c r="E28" s="717"/>
      <c r="F28" s="718"/>
      <c r="H28" s="1"/>
      <c r="I28" s="194"/>
      <c r="J28" s="194"/>
      <c r="K28" s="194"/>
      <c r="L28" s="194"/>
      <c r="M28" s="194"/>
      <c r="R28" s="198"/>
    </row>
    <row r="29" spans="2:18" ht="24" customHeight="1">
      <c r="B29" s="167"/>
      <c r="C29" s="719"/>
      <c r="D29" s="124" t="s">
        <v>204</v>
      </c>
      <c r="E29" s="124" t="s">
        <v>205</v>
      </c>
      <c r="F29" s="124" t="s">
        <v>18</v>
      </c>
      <c r="H29" s="1"/>
      <c r="I29" s="194"/>
      <c r="J29" s="194"/>
      <c r="K29" s="194"/>
      <c r="L29" s="194"/>
      <c r="M29" s="194"/>
      <c r="R29" s="198"/>
    </row>
    <row r="30" spans="2:18" ht="12.75">
      <c r="B30" s="167"/>
      <c r="C30" s="199" t="s">
        <v>196</v>
      </c>
      <c r="D30" s="200"/>
      <c r="E30" s="200"/>
      <c r="F30" s="201">
        <f>E30*D30</f>
        <v>0</v>
      </c>
      <c r="H30" s="202"/>
      <c r="I30" s="194"/>
      <c r="J30" s="194"/>
      <c r="K30" s="194"/>
      <c r="L30" s="194"/>
      <c r="M30" s="194"/>
      <c r="R30" s="198"/>
    </row>
    <row r="31" spans="2:18" ht="12.75">
      <c r="B31" s="167"/>
      <c r="C31" s="203" t="s">
        <v>198</v>
      </c>
      <c r="D31" s="118"/>
      <c r="E31" s="118"/>
      <c r="F31" s="204">
        <f>E31*D31</f>
        <v>0</v>
      </c>
      <c r="H31" s="202"/>
      <c r="I31" s="194"/>
      <c r="J31" s="194"/>
      <c r="K31" s="194"/>
      <c r="L31" s="194"/>
      <c r="M31" s="194"/>
      <c r="R31" s="198"/>
    </row>
    <row r="32" spans="2:18" ht="12.75">
      <c r="B32" s="167"/>
      <c r="C32" s="205" t="s">
        <v>199</v>
      </c>
      <c r="D32" s="206"/>
      <c r="E32" s="205"/>
      <c r="F32" s="207">
        <f>SUM(F30:F31)</f>
        <v>0</v>
      </c>
      <c r="H32" s="9"/>
      <c r="I32" s="194"/>
      <c r="J32" s="194"/>
      <c r="K32" s="194"/>
      <c r="L32" s="194"/>
      <c r="M32" s="194"/>
      <c r="R32" s="198"/>
    </row>
    <row r="33" spans="2:23" ht="12.75">
      <c r="B33" s="167"/>
      <c r="C33" s="9"/>
      <c r="D33" s="9"/>
      <c r="E33" s="9"/>
      <c r="F33" s="9"/>
      <c r="G33" s="9"/>
      <c r="H33" s="9"/>
      <c r="I33" s="9"/>
      <c r="J33" s="9"/>
      <c r="K33" s="9"/>
      <c r="L33" s="194"/>
      <c r="M33" s="194"/>
      <c r="N33" s="194"/>
      <c r="O33" s="194"/>
      <c r="P33" s="194"/>
      <c r="Q33" s="194"/>
      <c r="R33" s="198"/>
      <c r="V33" s="194"/>
      <c r="W33" s="194"/>
    </row>
    <row r="34" spans="2:23" ht="12.75">
      <c r="B34" s="167"/>
      <c r="C34" s="9"/>
      <c r="D34" s="9"/>
      <c r="E34" s="9"/>
      <c r="F34" s="9"/>
      <c r="G34" s="9"/>
      <c r="H34" s="9"/>
      <c r="I34" s="9"/>
      <c r="J34" s="9"/>
      <c r="K34" s="9"/>
      <c r="L34" s="194"/>
      <c r="M34" s="194"/>
      <c r="N34" s="194"/>
      <c r="O34" s="9"/>
      <c r="P34" s="9"/>
      <c r="Q34" s="9"/>
      <c r="R34" s="198"/>
      <c r="V34" s="194"/>
      <c r="W34" s="194"/>
    </row>
    <row r="35" spans="2:18" s="208" customFormat="1" ht="26.25" customHeight="1">
      <c r="B35" s="209"/>
      <c r="C35" s="710" t="s">
        <v>173</v>
      </c>
      <c r="D35" s="711"/>
      <c r="E35" s="711"/>
      <c r="F35" s="712"/>
      <c r="G35" s="14"/>
      <c r="H35" s="14"/>
      <c r="I35" s="14"/>
      <c r="J35" s="14"/>
      <c r="R35" s="210"/>
    </row>
    <row r="36" spans="2:18" s="208" customFormat="1" ht="21.75" customHeight="1">
      <c r="B36" s="209"/>
      <c r="C36" s="721" t="s">
        <v>431</v>
      </c>
      <c r="D36" s="722"/>
      <c r="E36" s="722"/>
      <c r="F36" s="723"/>
      <c r="G36" s="14"/>
      <c r="H36" s="14"/>
      <c r="I36" s="14"/>
      <c r="J36" s="14"/>
      <c r="R36" s="210"/>
    </row>
    <row r="37" spans="2:18" s="208" customFormat="1" ht="12.75">
      <c r="B37" s="209"/>
      <c r="C37" s="724"/>
      <c r="D37" s="725"/>
      <c r="E37" s="725"/>
      <c r="F37" s="726"/>
      <c r="G37" s="14"/>
      <c r="H37" s="14"/>
      <c r="I37" s="14"/>
      <c r="J37" s="14"/>
      <c r="R37" s="210"/>
    </row>
    <row r="38" spans="2:18" s="208" customFormat="1" ht="22.5" customHeight="1">
      <c r="B38" s="209"/>
      <c r="C38" s="707" t="s">
        <v>37</v>
      </c>
      <c r="D38" s="708" t="s">
        <v>247</v>
      </c>
      <c r="E38" s="729" t="s">
        <v>24</v>
      </c>
      <c r="F38" s="730"/>
      <c r="G38" s="14"/>
      <c r="H38" s="14"/>
      <c r="I38" s="14"/>
      <c r="J38" s="14"/>
      <c r="L38" s="211"/>
      <c r="M38" s="211"/>
      <c r="R38" s="212"/>
    </row>
    <row r="39" spans="2:18" s="208" customFormat="1" ht="24" customHeight="1">
      <c r="B39" s="209"/>
      <c r="C39" s="707"/>
      <c r="D39" s="709"/>
      <c r="E39" s="125" t="s">
        <v>246</v>
      </c>
      <c r="F39" s="125" t="s">
        <v>18</v>
      </c>
      <c r="G39" s="14"/>
      <c r="H39" s="14"/>
      <c r="I39" s="14"/>
      <c r="J39" s="14"/>
      <c r="L39" s="211"/>
      <c r="M39" s="211"/>
      <c r="R39" s="212"/>
    </row>
    <row r="40" spans="2:18" s="208" customFormat="1" ht="12.75">
      <c r="B40" s="209"/>
      <c r="C40" s="213" t="s">
        <v>200</v>
      </c>
      <c r="D40" s="214">
        <v>14000</v>
      </c>
      <c r="E40" s="214">
        <f>$D$30</f>
        <v>0</v>
      </c>
      <c r="F40" s="214">
        <f>E40*$D40</f>
        <v>0</v>
      </c>
      <c r="H40" s="215"/>
      <c r="J40" s="211"/>
      <c r="L40" s="211"/>
      <c r="M40" s="211"/>
      <c r="R40" s="212"/>
    </row>
    <row r="41" spans="2:18" s="208" customFormat="1" ht="12.75">
      <c r="B41" s="209"/>
      <c r="C41" s="216" t="s">
        <v>201</v>
      </c>
      <c r="D41" s="217">
        <v>17000</v>
      </c>
      <c r="E41" s="217">
        <f>$D$30</f>
        <v>0</v>
      </c>
      <c r="F41" s="217">
        <f>E41*$D41</f>
        <v>0</v>
      </c>
      <c r="H41" s="215"/>
      <c r="J41" s="211"/>
      <c r="L41" s="211"/>
      <c r="M41" s="211"/>
      <c r="R41" s="212"/>
    </row>
    <row r="42" spans="2:18" s="208" customFormat="1" ht="12.75">
      <c r="B42" s="209"/>
      <c r="C42" s="727" t="s">
        <v>202</v>
      </c>
      <c r="D42" s="728"/>
      <c r="E42" s="218"/>
      <c r="F42" s="219">
        <f>SUM(F40:F41)</f>
        <v>0</v>
      </c>
      <c r="H42" s="14"/>
      <c r="J42" s="211"/>
      <c r="L42" s="211"/>
      <c r="M42" s="211"/>
      <c r="R42" s="212"/>
    </row>
    <row r="43" spans="2:18" s="208" customFormat="1" ht="12.75">
      <c r="B43" s="209"/>
      <c r="C43" s="211"/>
      <c r="D43" s="211"/>
      <c r="E43" s="211"/>
      <c r="F43" s="211"/>
      <c r="G43" s="211"/>
      <c r="H43" s="211"/>
      <c r="I43" s="211"/>
      <c r="J43" s="14"/>
      <c r="K43" s="14"/>
      <c r="L43" s="14"/>
      <c r="M43" s="14"/>
      <c r="N43" s="211"/>
      <c r="O43" s="211"/>
      <c r="P43" s="211"/>
      <c r="R43" s="212"/>
    </row>
    <row r="44" spans="2:18" s="208" customFormat="1" ht="12.75">
      <c r="B44" s="209"/>
      <c r="C44" s="211"/>
      <c r="D44" s="211"/>
      <c r="E44" s="211"/>
      <c r="F44" s="211"/>
      <c r="G44" s="211"/>
      <c r="H44" s="211"/>
      <c r="I44" s="211"/>
      <c r="J44" s="14"/>
      <c r="K44" s="14"/>
      <c r="L44" s="14"/>
      <c r="M44" s="14"/>
      <c r="N44" s="211"/>
      <c r="O44" s="14"/>
      <c r="P44" s="14"/>
      <c r="Q44" s="14"/>
      <c r="R44" s="212"/>
    </row>
    <row r="45" spans="2:18" s="208" customFormat="1" ht="24.75" customHeight="1">
      <c r="B45" s="209"/>
      <c r="C45" s="710" t="s">
        <v>218</v>
      </c>
      <c r="D45" s="711"/>
      <c r="E45" s="711"/>
      <c r="F45" s="712"/>
      <c r="G45" s="14"/>
      <c r="H45" s="14"/>
      <c r="I45" s="14"/>
      <c r="J45" s="14"/>
      <c r="R45" s="210"/>
    </row>
    <row r="46" spans="2:18" s="208" customFormat="1" ht="29.25" customHeight="1">
      <c r="B46" s="209"/>
      <c r="C46" s="731" t="s">
        <v>431</v>
      </c>
      <c r="D46" s="732"/>
      <c r="E46" s="732"/>
      <c r="F46" s="733"/>
      <c r="G46" s="14"/>
      <c r="H46" s="14"/>
      <c r="I46" s="14"/>
      <c r="J46" s="14"/>
      <c r="R46" s="210"/>
    </row>
    <row r="47" spans="2:18" s="208" customFormat="1" ht="22.5" customHeight="1">
      <c r="B47" s="209"/>
      <c r="C47" s="707" t="s">
        <v>37</v>
      </c>
      <c r="D47" s="708" t="s">
        <v>247</v>
      </c>
      <c r="E47" s="729" t="s">
        <v>24</v>
      </c>
      <c r="F47" s="730"/>
      <c r="G47" s="14"/>
      <c r="H47" s="14"/>
      <c r="I47" s="14"/>
      <c r="J47" s="14"/>
      <c r="L47" s="15"/>
      <c r="M47" s="211"/>
      <c r="N47" s="211"/>
      <c r="O47" s="211"/>
      <c r="P47" s="211"/>
      <c r="Q47" s="211"/>
      <c r="R47" s="212"/>
    </row>
    <row r="48" spans="2:18" s="208" customFormat="1" ht="24" customHeight="1">
      <c r="B48" s="209"/>
      <c r="C48" s="707"/>
      <c r="D48" s="709"/>
      <c r="E48" s="125" t="s">
        <v>246</v>
      </c>
      <c r="F48" s="125" t="s">
        <v>18</v>
      </c>
      <c r="G48" s="14"/>
      <c r="H48" s="14"/>
      <c r="I48" s="14"/>
      <c r="J48" s="14"/>
      <c r="L48" s="15"/>
      <c r="M48" s="211"/>
      <c r="N48" s="211"/>
      <c r="O48" s="211"/>
      <c r="P48" s="211"/>
      <c r="Q48" s="211"/>
      <c r="R48" s="212"/>
    </row>
    <row r="49" spans="2:18" s="208" customFormat="1" ht="12.75">
      <c r="B49" s="209"/>
      <c r="C49" s="213" t="s">
        <v>1</v>
      </c>
      <c r="D49" s="214">
        <f>25700000/(510.08+3417.33+4942.83+3136.53+2694.01+2004.99+2233.38+2278.61+605.49+878.66+1130.53+128.12+3736.02+5185.08+4429.08+8160+429.9+492.06)</f>
        <v>553.966464551535</v>
      </c>
      <c r="E49" s="214">
        <f>$D$30</f>
        <v>0</v>
      </c>
      <c r="F49" s="214">
        <f>$D49*E49</f>
        <v>0</v>
      </c>
      <c r="G49" s="14"/>
      <c r="H49" s="14"/>
      <c r="I49" s="14"/>
      <c r="J49" s="14"/>
      <c r="L49" s="215"/>
      <c r="M49" s="211"/>
      <c r="N49" s="211"/>
      <c r="O49" s="211"/>
      <c r="P49" s="211"/>
      <c r="Q49" s="211"/>
      <c r="R49" s="212"/>
    </row>
    <row r="50" spans="2:18" s="208" customFormat="1" ht="12.75">
      <c r="B50" s="209"/>
      <c r="C50" s="220" t="s">
        <v>0</v>
      </c>
      <c r="D50" s="221">
        <f>5600000/(510.08+3417.33+4942.83+3136.53+2694.01+2004.99+2233.38+2278.61+605.49+878.66+1130.53+128.12+3736.02+5185.08+4429.08+8160+429.9+492.06)</f>
        <v>120.7086459723189</v>
      </c>
      <c r="E50" s="221">
        <f>$D$30</f>
        <v>0</v>
      </c>
      <c r="F50" s="221">
        <f>$D50*E50</f>
        <v>0</v>
      </c>
      <c r="G50" s="14"/>
      <c r="H50" s="14"/>
      <c r="I50" s="14"/>
      <c r="J50" s="14"/>
      <c r="L50" s="215"/>
      <c r="M50" s="211"/>
      <c r="N50" s="211"/>
      <c r="O50" s="211"/>
      <c r="P50" s="211"/>
      <c r="Q50" s="211"/>
      <c r="R50" s="212"/>
    </row>
    <row r="51" spans="2:18" s="208" customFormat="1" ht="12.75">
      <c r="B51" s="209"/>
      <c r="C51" s="216" t="s">
        <v>200</v>
      </c>
      <c r="D51" s="217">
        <f>208000/(510.08+3417.33+4942.83+3136.53+2694.01+2004.99+2233.38+2278.61+605.49+878.66+1130.53+128.12+3736.02+5185.08+4429.08+8160+429.9+492.06)</f>
        <v>4.483463993257559</v>
      </c>
      <c r="E51" s="217">
        <f>$D$30</f>
        <v>0</v>
      </c>
      <c r="F51" s="217">
        <f>$D51*E51</f>
        <v>0</v>
      </c>
      <c r="G51" s="14"/>
      <c r="H51" s="14"/>
      <c r="I51" s="14"/>
      <c r="J51" s="14"/>
      <c r="L51" s="215"/>
      <c r="M51" s="211"/>
      <c r="N51" s="211"/>
      <c r="O51" s="211"/>
      <c r="P51" s="211"/>
      <c r="Q51" s="211"/>
      <c r="R51" s="212"/>
    </row>
    <row r="52" spans="2:18" s="208" customFormat="1" ht="12.75">
      <c r="B52" s="209"/>
      <c r="C52" s="727" t="s">
        <v>202</v>
      </c>
      <c r="D52" s="728"/>
      <c r="E52" s="218"/>
      <c r="F52" s="219">
        <f>SUM(F49:F51)</f>
        <v>0</v>
      </c>
      <c r="G52" s="14"/>
      <c r="H52" s="14"/>
      <c r="I52" s="14"/>
      <c r="J52" s="14"/>
      <c r="L52" s="14"/>
      <c r="M52" s="211"/>
      <c r="N52" s="211"/>
      <c r="O52" s="211"/>
      <c r="P52" s="211"/>
      <c r="Q52" s="211"/>
      <c r="R52" s="212"/>
    </row>
    <row r="53" spans="2:18" s="208" customFormat="1" ht="12.75">
      <c r="B53" s="209"/>
      <c r="C53" s="211"/>
      <c r="D53" s="222"/>
      <c r="E53" s="222"/>
      <c r="F53" s="223"/>
      <c r="G53" s="223"/>
      <c r="H53" s="223"/>
      <c r="I53" s="223"/>
      <c r="J53" s="223"/>
      <c r="K53" s="223"/>
      <c r="L53" s="211"/>
      <c r="M53" s="211"/>
      <c r="N53" s="211"/>
      <c r="O53" s="14"/>
      <c r="P53" s="14"/>
      <c r="Q53" s="14"/>
      <c r="R53" s="212"/>
    </row>
    <row r="54" spans="2:18" s="208" customFormat="1" ht="12.75">
      <c r="B54" s="209"/>
      <c r="C54" s="211"/>
      <c r="D54" s="222"/>
      <c r="E54" s="222"/>
      <c r="F54" s="223"/>
      <c r="G54" s="223"/>
      <c r="H54" s="223"/>
      <c r="I54" s="223"/>
      <c r="J54" s="223"/>
      <c r="K54" s="223"/>
      <c r="L54" s="211"/>
      <c r="M54" s="211"/>
      <c r="N54" s="211"/>
      <c r="O54" s="211"/>
      <c r="P54" s="211"/>
      <c r="Q54" s="211"/>
      <c r="R54" s="212"/>
    </row>
    <row r="55" spans="2:18" s="208" customFormat="1" ht="34.5" customHeight="1">
      <c r="B55" s="209"/>
      <c r="C55" s="710" t="s">
        <v>176</v>
      </c>
      <c r="D55" s="711"/>
      <c r="E55" s="712"/>
      <c r="F55" s="16"/>
      <c r="G55" s="14"/>
      <c r="H55" s="211"/>
      <c r="I55" s="211"/>
      <c r="J55" s="211"/>
      <c r="K55" s="211"/>
      <c r="L55" s="211"/>
      <c r="M55" s="211"/>
      <c r="N55" s="211"/>
      <c r="R55" s="212"/>
    </row>
    <row r="56" spans="2:18" s="208" customFormat="1" ht="25.5" customHeight="1">
      <c r="B56" s="209"/>
      <c r="C56" s="713" t="s">
        <v>432</v>
      </c>
      <c r="D56" s="714"/>
      <c r="E56" s="715"/>
      <c r="F56" s="223"/>
      <c r="G56" s="223"/>
      <c r="H56" s="211"/>
      <c r="I56" s="211"/>
      <c r="J56" s="211"/>
      <c r="K56" s="211"/>
      <c r="L56" s="211"/>
      <c r="M56" s="211"/>
      <c r="N56" s="211"/>
      <c r="R56" s="212"/>
    </row>
    <row r="57" spans="2:18" s="19" customFormat="1" ht="19.5" customHeight="1">
      <c r="B57" s="17"/>
      <c r="C57" s="707" t="s">
        <v>37</v>
      </c>
      <c r="D57" s="707" t="s">
        <v>38</v>
      </c>
      <c r="E57" s="126" t="s">
        <v>24</v>
      </c>
      <c r="F57" s="14"/>
      <c r="G57" s="14"/>
      <c r="H57" s="14"/>
      <c r="I57" s="14"/>
      <c r="J57" s="14"/>
      <c r="K57" s="14"/>
      <c r="L57" s="14"/>
      <c r="M57" s="14"/>
      <c r="N57" s="14"/>
      <c r="R57" s="18"/>
    </row>
    <row r="58" spans="2:18" s="19" customFormat="1" ht="19.5" customHeight="1">
      <c r="B58" s="17"/>
      <c r="C58" s="707"/>
      <c r="D58" s="707"/>
      <c r="E58" s="127" t="s">
        <v>12</v>
      </c>
      <c r="F58" s="14"/>
      <c r="G58" s="14"/>
      <c r="H58" s="14"/>
      <c r="I58" s="14"/>
      <c r="J58" s="14"/>
      <c r="K58" s="14"/>
      <c r="L58" s="14"/>
      <c r="M58" s="14"/>
      <c r="N58" s="14"/>
      <c r="R58" s="18"/>
    </row>
    <row r="59" spans="2:18" s="208" customFormat="1" ht="12.75">
      <c r="B59" s="209"/>
      <c r="C59" s="224" t="s">
        <v>248</v>
      </c>
      <c r="D59" s="225">
        <v>0.02</v>
      </c>
      <c r="E59" s="226">
        <f>F30*$D$59</f>
        <v>0</v>
      </c>
      <c r="F59" s="14"/>
      <c r="G59" s="14"/>
      <c r="H59" s="14"/>
      <c r="I59" s="14"/>
      <c r="J59" s="211"/>
      <c r="K59" s="211"/>
      <c r="L59" s="211"/>
      <c r="M59" s="211"/>
      <c r="N59" s="211"/>
      <c r="R59" s="212"/>
    </row>
    <row r="60" spans="2:18" s="208" customFormat="1" ht="12.75">
      <c r="B60" s="209"/>
      <c r="C60" s="227" t="s">
        <v>249</v>
      </c>
      <c r="D60" s="225">
        <v>0.02</v>
      </c>
      <c r="E60" s="217">
        <f>F32*$D$60</f>
        <v>0</v>
      </c>
      <c r="F60" s="14"/>
      <c r="G60" s="14"/>
      <c r="H60" s="14"/>
      <c r="I60" s="14"/>
      <c r="J60" s="211"/>
      <c r="K60" s="211"/>
      <c r="L60" s="211"/>
      <c r="M60" s="211"/>
      <c r="N60" s="211"/>
      <c r="R60" s="212"/>
    </row>
    <row r="61" spans="2:18" s="208" customFormat="1" ht="12.75">
      <c r="B61" s="209"/>
      <c r="C61" s="705" t="s">
        <v>182</v>
      </c>
      <c r="D61" s="706"/>
      <c r="E61" s="219">
        <f>SUM(E59:E60)</f>
        <v>0</v>
      </c>
      <c r="F61" s="14"/>
      <c r="G61" s="14"/>
      <c r="H61" s="14"/>
      <c r="I61" s="14"/>
      <c r="J61" s="211"/>
      <c r="K61" s="211"/>
      <c r="L61" s="211"/>
      <c r="M61" s="211"/>
      <c r="N61" s="211"/>
      <c r="R61" s="212"/>
    </row>
    <row r="62" spans="2:18" ht="12.75">
      <c r="B62" s="167"/>
      <c r="C62" s="194"/>
      <c r="D62" s="195"/>
      <c r="E62" s="195"/>
      <c r="F62" s="196"/>
      <c r="G62" s="196"/>
      <c r="H62" s="196"/>
      <c r="I62" s="196"/>
      <c r="J62" s="196"/>
      <c r="K62" s="196"/>
      <c r="L62" s="194"/>
      <c r="M62" s="194"/>
      <c r="N62" s="194"/>
      <c r="O62" s="194"/>
      <c r="P62" s="194"/>
      <c r="Q62" s="194"/>
      <c r="R62" s="198"/>
    </row>
    <row r="63" spans="2:18" ht="12.75">
      <c r="B63" s="228"/>
      <c r="C63" s="229"/>
      <c r="D63" s="229"/>
      <c r="E63" s="229"/>
      <c r="F63" s="229"/>
      <c r="G63" s="229"/>
      <c r="H63" s="229"/>
      <c r="I63" s="229"/>
      <c r="J63" s="10"/>
      <c r="K63" s="10"/>
      <c r="L63" s="10"/>
      <c r="M63" s="10"/>
      <c r="N63" s="229"/>
      <c r="O63" s="229"/>
      <c r="P63" s="229"/>
      <c r="Q63" s="229"/>
      <c r="R63" s="230"/>
    </row>
  </sheetData>
  <sheetProtection formatCells="0" formatColumns="0" formatRows="0" insertColumns="0" insertRows="0" insertHyperlinks="0" deleteColumns="0" deleteRows="0" selectLockedCells="1" sort="0" autoFilter="0" pivotTables="0"/>
  <mergeCells count="38">
    <mergeCell ref="B5:R5"/>
    <mergeCell ref="B6:R6"/>
    <mergeCell ref="B8:R8"/>
    <mergeCell ref="C9:R9"/>
    <mergeCell ref="B1:R1"/>
    <mergeCell ref="B2:R2"/>
    <mergeCell ref="B3:R3"/>
    <mergeCell ref="B4:R4"/>
    <mergeCell ref="C10:Q10"/>
    <mergeCell ref="C12:Q12"/>
    <mergeCell ref="C26:F26"/>
    <mergeCell ref="C27:F27"/>
    <mergeCell ref="E15:F15"/>
    <mergeCell ref="I15:J15"/>
    <mergeCell ref="K15:Q15"/>
    <mergeCell ref="C15:C16"/>
    <mergeCell ref="D15:D16"/>
    <mergeCell ref="G15:H15"/>
    <mergeCell ref="C35:F35"/>
    <mergeCell ref="D28:F28"/>
    <mergeCell ref="C28:C29"/>
    <mergeCell ref="C23:G23"/>
    <mergeCell ref="C36:F37"/>
    <mergeCell ref="C52:D52"/>
    <mergeCell ref="E38:F38"/>
    <mergeCell ref="E47:F47"/>
    <mergeCell ref="C42:D42"/>
    <mergeCell ref="C46:F46"/>
    <mergeCell ref="C61:D61"/>
    <mergeCell ref="C38:C39"/>
    <mergeCell ref="C57:C58"/>
    <mergeCell ref="D57:D58"/>
    <mergeCell ref="D38:D39"/>
    <mergeCell ref="D47:D48"/>
    <mergeCell ref="C45:F45"/>
    <mergeCell ref="C55:E55"/>
    <mergeCell ref="C56:E56"/>
    <mergeCell ref="C47:C48"/>
  </mergeCells>
  <hyperlinks>
    <hyperlink ref="G13" r:id="rId1" display="Instructivo inversión"/>
  </hyperlinks>
  <printOptions horizontalCentered="1"/>
  <pageMargins left="0.31496062992125984" right="0.31496062992125984" top="0.31496062992125984" bottom="0.5511811023622047" header="0" footer="0.2755905511811024"/>
  <pageSetup fitToHeight="2" horizontalDpi="300" verticalDpi="300" orientation="landscape" scale="47" r:id="rId3"/>
  <headerFooter alignWithMargins="0">
    <oddFooter>&amp;C_______________________
VoBo Ordenador Gasto&amp;RVicerrectoría Administrativa
&amp;F
&amp;A</oddFooter>
  </headerFooter>
  <colBreaks count="1" manualBreakCount="1">
    <brk id="19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T41"/>
  <sheetViews>
    <sheetView view="pageBreakPreview" zoomScale="75" zoomScaleSheetLayoutView="75" zoomScalePageLayoutView="90" workbookViewId="0" topLeftCell="A10">
      <selection activeCell="J27" sqref="J27"/>
    </sheetView>
  </sheetViews>
  <sheetFormatPr defaultColWidth="0" defaultRowHeight="12.75"/>
  <cols>
    <col min="1" max="1" width="2.8515625" style="8" customWidth="1"/>
    <col min="2" max="2" width="3.28125" style="8" customWidth="1"/>
    <col min="3" max="3" width="11.421875" style="8" customWidth="1"/>
    <col min="4" max="4" width="29.421875" style="8" customWidth="1"/>
    <col min="5" max="5" width="18.140625" style="8" customWidth="1"/>
    <col min="6" max="6" width="23.421875" style="8" customWidth="1"/>
    <col min="7" max="7" width="22.8515625" style="8" bestFit="1" customWidth="1"/>
    <col min="8" max="8" width="17.421875" style="8" customWidth="1"/>
    <col min="9" max="9" width="17.00390625" style="8" customWidth="1"/>
    <col min="10" max="10" width="19.8515625" style="8" customWidth="1"/>
    <col min="11" max="11" width="17.28125" style="8" customWidth="1"/>
    <col min="12" max="12" width="2.8515625" style="8" customWidth="1"/>
    <col min="13" max="13" width="3.140625" style="123" customWidth="1"/>
    <col min="14" max="16384" width="0" style="8" hidden="1" customWidth="1"/>
  </cols>
  <sheetData>
    <row r="1" spans="2:13" s="30" customFormat="1" ht="12.75">
      <c r="B1" s="759"/>
      <c r="C1" s="760"/>
      <c r="D1" s="760"/>
      <c r="E1" s="760"/>
      <c r="F1" s="760"/>
      <c r="G1" s="760"/>
      <c r="H1" s="760"/>
      <c r="I1" s="760"/>
      <c r="J1" s="760"/>
      <c r="K1" s="760"/>
      <c r="L1" s="761"/>
      <c r="M1" s="122"/>
    </row>
    <row r="2" spans="2:13" s="30" customFormat="1" ht="20.25" customHeight="1">
      <c r="B2" s="762" t="s">
        <v>51</v>
      </c>
      <c r="C2" s="763"/>
      <c r="D2" s="763"/>
      <c r="E2" s="763"/>
      <c r="F2" s="763"/>
      <c r="G2" s="763"/>
      <c r="H2" s="763"/>
      <c r="I2" s="763"/>
      <c r="J2" s="763"/>
      <c r="K2" s="763"/>
      <c r="L2" s="764"/>
      <c r="M2" s="122"/>
    </row>
    <row r="3" spans="2:13" s="30" customFormat="1" ht="20.25" customHeight="1">
      <c r="B3" s="762" t="s">
        <v>417</v>
      </c>
      <c r="C3" s="763"/>
      <c r="D3" s="763"/>
      <c r="E3" s="763"/>
      <c r="F3" s="763"/>
      <c r="G3" s="763"/>
      <c r="H3" s="763"/>
      <c r="I3" s="763"/>
      <c r="J3" s="763"/>
      <c r="K3" s="763"/>
      <c r="L3" s="764"/>
      <c r="M3" s="122"/>
    </row>
    <row r="4" spans="2:19" s="30" customFormat="1" ht="20.25" customHeight="1">
      <c r="B4" s="744" t="s">
        <v>477</v>
      </c>
      <c r="C4" s="745"/>
      <c r="D4" s="745"/>
      <c r="E4" s="745"/>
      <c r="F4" s="745"/>
      <c r="G4" s="745"/>
      <c r="H4" s="745"/>
      <c r="I4" s="745"/>
      <c r="J4" s="745"/>
      <c r="K4" s="745"/>
      <c r="L4" s="746"/>
      <c r="M4" s="16"/>
      <c r="N4" s="120"/>
      <c r="O4" s="120"/>
      <c r="P4" s="120"/>
      <c r="Q4" s="120"/>
      <c r="R4" s="120"/>
      <c r="S4" s="121"/>
    </row>
    <row r="5" spans="2:13" s="30" customFormat="1" ht="20.25" customHeight="1">
      <c r="B5" s="765"/>
      <c r="C5" s="766"/>
      <c r="D5" s="766"/>
      <c r="E5" s="766"/>
      <c r="F5" s="766"/>
      <c r="G5" s="766"/>
      <c r="H5" s="766"/>
      <c r="I5" s="766"/>
      <c r="J5" s="766"/>
      <c r="K5" s="766"/>
      <c r="L5" s="767"/>
      <c r="M5" s="122"/>
    </row>
    <row r="6" spans="2:20" s="231" customFormat="1" ht="12.75">
      <c r="B6" s="232"/>
      <c r="C6" s="31"/>
      <c r="D6" s="31"/>
      <c r="E6" s="31"/>
      <c r="F6" s="32"/>
      <c r="G6" s="32"/>
      <c r="H6" s="32"/>
      <c r="I6" s="32"/>
      <c r="J6" s="32"/>
      <c r="K6" s="32"/>
      <c r="L6" s="33"/>
      <c r="M6" s="122"/>
      <c r="N6" s="34"/>
      <c r="O6" s="34"/>
      <c r="P6" s="34"/>
      <c r="Q6" s="34"/>
      <c r="R6" s="34"/>
      <c r="S6" s="34"/>
      <c r="T6" s="34"/>
    </row>
    <row r="7" spans="2:20" s="231" customFormat="1" ht="12.75">
      <c r="B7" s="233"/>
      <c r="C7" s="779" t="s">
        <v>84</v>
      </c>
      <c r="D7" s="779"/>
      <c r="E7" s="779"/>
      <c r="F7" s="779"/>
      <c r="G7" s="779"/>
      <c r="H7" s="779"/>
      <c r="I7" s="779"/>
      <c r="J7" s="779"/>
      <c r="K7" s="779"/>
      <c r="L7" s="234"/>
      <c r="M7" s="122"/>
      <c r="N7" s="235"/>
      <c r="O7" s="236"/>
      <c r="P7" s="235"/>
      <c r="Q7" s="235"/>
      <c r="R7" s="235"/>
      <c r="S7" s="235"/>
      <c r="T7" s="235"/>
    </row>
    <row r="8" spans="2:20" s="237" customFormat="1" ht="12.75">
      <c r="B8" s="238"/>
      <c r="C8" s="239"/>
      <c r="D8" s="239"/>
      <c r="E8" s="239"/>
      <c r="F8" s="239"/>
      <c r="G8" s="239"/>
      <c r="H8" s="239"/>
      <c r="I8" s="239"/>
      <c r="J8" s="239"/>
      <c r="K8" s="239"/>
      <c r="L8" s="240"/>
      <c r="M8" s="123"/>
      <c r="N8" s="241"/>
      <c r="O8" s="242"/>
      <c r="P8" s="241"/>
      <c r="Q8" s="241"/>
      <c r="R8" s="241"/>
      <c r="S8" s="241"/>
      <c r="T8" s="241"/>
    </row>
    <row r="9" spans="2:20" s="237" customFormat="1" ht="12.75" customHeight="1">
      <c r="B9" s="238"/>
      <c r="C9" s="758" t="s">
        <v>433</v>
      </c>
      <c r="D9" s="758"/>
      <c r="E9" s="758"/>
      <c r="F9" s="758"/>
      <c r="G9" s="758"/>
      <c r="H9" s="758"/>
      <c r="I9" s="781"/>
      <c r="J9" s="781"/>
      <c r="K9" s="781"/>
      <c r="L9" s="105"/>
      <c r="M9" s="123"/>
      <c r="N9" s="241"/>
      <c r="O9" s="242"/>
      <c r="P9" s="241"/>
      <c r="Q9" s="241"/>
      <c r="R9" s="241"/>
      <c r="S9" s="241"/>
      <c r="T9" s="241"/>
    </row>
    <row r="10" spans="2:20" s="237" customFormat="1" ht="12.75" customHeight="1">
      <c r="B10" s="238"/>
      <c r="C10" s="758" t="s">
        <v>434</v>
      </c>
      <c r="D10" s="758"/>
      <c r="E10" s="758"/>
      <c r="F10" s="758"/>
      <c r="G10" s="758"/>
      <c r="H10" s="758"/>
      <c r="I10" s="758"/>
      <c r="J10" s="780" t="s">
        <v>420</v>
      </c>
      <c r="K10" s="780"/>
      <c r="L10" s="105"/>
      <c r="M10" s="123"/>
      <c r="N10" s="241"/>
      <c r="O10" s="242"/>
      <c r="P10" s="241"/>
      <c r="Q10" s="241"/>
      <c r="R10" s="241"/>
      <c r="S10" s="241"/>
      <c r="T10" s="241"/>
    </row>
    <row r="11" spans="2:20" s="237" customFormat="1" ht="12.75" customHeight="1">
      <c r="B11" s="238"/>
      <c r="C11" s="758" t="s">
        <v>435</v>
      </c>
      <c r="D11" s="758"/>
      <c r="E11" s="758"/>
      <c r="F11" s="758"/>
      <c r="G11" s="758"/>
      <c r="H11" s="758"/>
      <c r="I11" s="758"/>
      <c r="J11" s="758"/>
      <c r="K11" s="758"/>
      <c r="L11" s="105"/>
      <c r="M11" s="123"/>
      <c r="N11" s="241"/>
      <c r="O11" s="242"/>
      <c r="P11" s="241"/>
      <c r="Q11" s="241"/>
      <c r="R11" s="241"/>
      <c r="S11" s="241"/>
      <c r="T11" s="241"/>
    </row>
    <row r="12" spans="2:20" s="237" customFormat="1" ht="12.75" customHeight="1">
      <c r="B12" s="238"/>
      <c r="C12" s="758" t="s">
        <v>436</v>
      </c>
      <c r="D12" s="758"/>
      <c r="E12" s="758"/>
      <c r="F12" s="758"/>
      <c r="G12" s="758"/>
      <c r="H12" s="758"/>
      <c r="I12" s="758"/>
      <c r="J12" s="104"/>
      <c r="K12" s="104"/>
      <c r="L12" s="105"/>
      <c r="M12" s="123"/>
      <c r="N12" s="241"/>
      <c r="O12" s="242"/>
      <c r="P12" s="241"/>
      <c r="Q12" s="241"/>
      <c r="R12" s="241"/>
      <c r="S12" s="241"/>
      <c r="T12" s="241"/>
    </row>
    <row r="13" spans="2:20" s="237" customFormat="1" ht="12.75" customHeight="1">
      <c r="B13" s="238"/>
      <c r="C13" s="758" t="s">
        <v>437</v>
      </c>
      <c r="D13" s="758"/>
      <c r="E13" s="758"/>
      <c r="F13" s="758"/>
      <c r="G13" s="506"/>
      <c r="H13" s="506"/>
      <c r="I13" s="106"/>
      <c r="J13" s="106"/>
      <c r="K13" s="106"/>
      <c r="L13" s="243"/>
      <c r="M13" s="123"/>
      <c r="N13" s="241"/>
      <c r="O13" s="242"/>
      <c r="P13" s="241"/>
      <c r="Q13" s="241"/>
      <c r="R13" s="241"/>
      <c r="S13" s="241"/>
      <c r="T13" s="241"/>
    </row>
    <row r="14" spans="2:20" s="237" customFormat="1" ht="12.75" customHeight="1">
      <c r="B14" s="238"/>
      <c r="C14" s="104"/>
      <c r="D14" s="778" t="s">
        <v>423</v>
      </c>
      <c r="E14" s="778"/>
      <c r="F14" s="778"/>
      <c r="G14" s="778"/>
      <c r="H14" s="778"/>
      <c r="I14" s="244" t="s">
        <v>299</v>
      </c>
      <c r="J14" s="244" t="s">
        <v>416</v>
      </c>
      <c r="K14" s="104"/>
      <c r="L14" s="243"/>
      <c r="M14" s="123"/>
      <c r="N14" s="241"/>
      <c r="O14" s="242"/>
      <c r="P14" s="241"/>
      <c r="Q14" s="241"/>
      <c r="R14" s="241"/>
      <c r="S14" s="241"/>
      <c r="T14" s="241"/>
    </row>
    <row r="15" spans="2:20" s="237" customFormat="1" ht="12.75" customHeight="1">
      <c r="B15" s="238"/>
      <c r="C15" s="104"/>
      <c r="D15" s="720" t="s">
        <v>438</v>
      </c>
      <c r="E15" s="758"/>
      <c r="F15" s="758"/>
      <c r="G15" s="758"/>
      <c r="H15" s="758"/>
      <c r="I15" s="758"/>
      <c r="J15" s="104"/>
      <c r="K15" s="104"/>
      <c r="L15" s="243"/>
      <c r="M15" s="123"/>
      <c r="N15" s="241"/>
      <c r="O15" s="242"/>
      <c r="P15" s="241"/>
      <c r="Q15" s="241"/>
      <c r="R15" s="241"/>
      <c r="S15" s="241"/>
      <c r="T15" s="241"/>
    </row>
    <row r="16" spans="2:20" s="237" customFormat="1" ht="12.75" customHeight="1">
      <c r="B16" s="238"/>
      <c r="C16" s="758" t="s">
        <v>506</v>
      </c>
      <c r="D16" s="758"/>
      <c r="E16" s="758"/>
      <c r="F16" s="758"/>
      <c r="G16" s="106"/>
      <c r="H16" s="106"/>
      <c r="I16" s="768" t="s">
        <v>378</v>
      </c>
      <c r="J16" s="768"/>
      <c r="K16" s="245">
        <v>0</v>
      </c>
      <c r="L16" s="243"/>
      <c r="M16" s="123"/>
      <c r="N16" s="241"/>
      <c r="O16" s="242"/>
      <c r="P16" s="241"/>
      <c r="Q16" s="241"/>
      <c r="R16" s="241"/>
      <c r="S16" s="241"/>
      <c r="T16" s="241"/>
    </row>
    <row r="17" spans="2:20" s="237" customFormat="1" ht="12.75" customHeight="1">
      <c r="B17" s="238"/>
      <c r="C17" s="758" t="s">
        <v>439</v>
      </c>
      <c r="D17" s="758"/>
      <c r="E17" s="758"/>
      <c r="F17" s="758"/>
      <c r="G17" s="758"/>
      <c r="H17" s="758"/>
      <c r="I17" s="758"/>
      <c r="J17" s="758"/>
      <c r="K17" s="758"/>
      <c r="L17" s="105"/>
      <c r="M17" s="123"/>
      <c r="N17" s="241"/>
      <c r="O17" s="242"/>
      <c r="P17" s="241"/>
      <c r="Q17" s="241"/>
      <c r="R17" s="241"/>
      <c r="S17" s="241"/>
      <c r="T17" s="241"/>
    </row>
    <row r="18" spans="2:20" s="237" customFormat="1" ht="12.75">
      <c r="B18" s="246"/>
      <c r="C18" s="107"/>
      <c r="D18" s="107"/>
      <c r="E18" s="247"/>
      <c r="F18" s="247"/>
      <c r="G18" s="247"/>
      <c r="H18" s="247"/>
      <c r="I18" s="247"/>
      <c r="J18" s="247"/>
      <c r="K18" s="247"/>
      <c r="L18" s="108"/>
      <c r="M18" s="123"/>
      <c r="N18" s="241"/>
      <c r="O18" s="242"/>
      <c r="P18" s="241"/>
      <c r="Q18" s="241"/>
      <c r="R18" s="241"/>
      <c r="S18" s="241"/>
      <c r="T18" s="241"/>
    </row>
    <row r="19" spans="2:13" s="5" customFormat="1" ht="12.75">
      <c r="B19" s="4"/>
      <c r="C19" s="6"/>
      <c r="D19" s="6"/>
      <c r="E19" s="6"/>
      <c r="F19" s="6"/>
      <c r="G19" s="6"/>
      <c r="H19" s="6"/>
      <c r="I19" s="6"/>
      <c r="J19" s="6"/>
      <c r="K19" s="6"/>
      <c r="L19" s="7"/>
      <c r="M19" s="123"/>
    </row>
    <row r="20" spans="2:13" s="5" customFormat="1" ht="27.75" customHeight="1">
      <c r="B20" s="4"/>
      <c r="C20" s="771" t="s">
        <v>9</v>
      </c>
      <c r="D20" s="771" t="s">
        <v>245</v>
      </c>
      <c r="E20" s="771" t="s">
        <v>10</v>
      </c>
      <c r="F20" s="648" t="s">
        <v>17</v>
      </c>
      <c r="G20" s="769" t="s">
        <v>11</v>
      </c>
      <c r="H20" s="644" t="s">
        <v>15</v>
      </c>
      <c r="I20" s="771" t="s">
        <v>16</v>
      </c>
      <c r="J20" s="775" t="s">
        <v>24</v>
      </c>
      <c r="K20" s="776"/>
      <c r="L20" s="21"/>
      <c r="M20" s="123"/>
    </row>
    <row r="21" spans="2:13" s="5" customFormat="1" ht="12.75" customHeight="1">
      <c r="B21" s="4"/>
      <c r="C21" s="772"/>
      <c r="D21" s="772"/>
      <c r="E21" s="772"/>
      <c r="F21" s="128" t="s">
        <v>287</v>
      </c>
      <c r="G21" s="770"/>
      <c r="H21" s="129" t="s">
        <v>13</v>
      </c>
      <c r="I21" s="772"/>
      <c r="J21" s="777" t="s">
        <v>184</v>
      </c>
      <c r="K21" s="777" t="s">
        <v>18</v>
      </c>
      <c r="L21" s="21"/>
      <c r="M21" s="123"/>
    </row>
    <row r="22" spans="2:13" s="5" customFormat="1" ht="12.75">
      <c r="B22" s="4"/>
      <c r="C22" s="772"/>
      <c r="D22" s="772"/>
      <c r="E22" s="772"/>
      <c r="F22" s="128" t="s">
        <v>288</v>
      </c>
      <c r="G22" s="770"/>
      <c r="H22" s="129" t="s">
        <v>14</v>
      </c>
      <c r="I22" s="772"/>
      <c r="J22" s="777"/>
      <c r="K22" s="777"/>
      <c r="L22" s="21"/>
      <c r="M22" s="123"/>
    </row>
    <row r="23" spans="2:13" s="5" customFormat="1" ht="12.75">
      <c r="B23" s="4"/>
      <c r="C23" s="772"/>
      <c r="D23" s="772"/>
      <c r="E23" s="772"/>
      <c r="F23" s="128" t="s">
        <v>410</v>
      </c>
      <c r="G23" s="770"/>
      <c r="H23" s="129"/>
      <c r="I23" s="772"/>
      <c r="J23" s="777"/>
      <c r="K23" s="777"/>
      <c r="L23" s="21"/>
      <c r="M23" s="123"/>
    </row>
    <row r="24" spans="2:13" s="5" customFormat="1" ht="12.75">
      <c r="B24" s="4"/>
      <c r="C24" s="772"/>
      <c r="D24" s="772"/>
      <c r="E24" s="772"/>
      <c r="F24" s="128" t="s">
        <v>290</v>
      </c>
      <c r="G24" s="770"/>
      <c r="H24" s="129"/>
      <c r="I24" s="772"/>
      <c r="J24" s="777"/>
      <c r="K24" s="777"/>
      <c r="L24" s="21"/>
      <c r="M24" s="123"/>
    </row>
    <row r="25" spans="2:13" s="5" customFormat="1" ht="12.75">
      <c r="B25" s="4"/>
      <c r="C25" s="773"/>
      <c r="D25" s="773"/>
      <c r="E25" s="773"/>
      <c r="F25" s="649" t="s">
        <v>289</v>
      </c>
      <c r="G25" s="770"/>
      <c r="H25" s="650"/>
      <c r="I25" s="773"/>
      <c r="J25" s="769"/>
      <c r="K25" s="769"/>
      <c r="L25" s="21"/>
      <c r="M25" s="123"/>
    </row>
    <row r="26" spans="2:13" s="5" customFormat="1" ht="12.75">
      <c r="B26" s="4"/>
      <c r="C26" s="647"/>
      <c r="D26" s="23"/>
      <c r="E26" s="23"/>
      <c r="F26" s="688" t="s">
        <v>288</v>
      </c>
      <c r="G26" s="24"/>
      <c r="H26" s="24"/>
      <c r="I26" s="249"/>
      <c r="J26" s="250"/>
      <c r="K26" s="646">
        <f aca="true" t="shared" si="0" ref="K26:K32">(($I26*(1+$K$16))+IF($F26="T",IF(AND(($I26*(1+$K$16))&gt;0,($I26*(1+$K$16))&lt;496900*1.06*2),(($I26*(1+$K$16))*0.7+53500),($I26*(1+$K$16))*0.7)))*J26</f>
        <v>0</v>
      </c>
      <c r="L26" s="21"/>
      <c r="M26" s="123"/>
    </row>
    <row r="27" spans="2:13" s="5" customFormat="1" ht="12.75">
      <c r="B27" s="4"/>
      <c r="C27" s="22"/>
      <c r="D27" s="23"/>
      <c r="E27" s="23"/>
      <c r="F27" s="248" t="s">
        <v>289</v>
      </c>
      <c r="G27" s="24"/>
      <c r="H27" s="24"/>
      <c r="I27" s="249"/>
      <c r="J27" s="250"/>
      <c r="K27" s="251">
        <f t="shared" si="0"/>
        <v>0</v>
      </c>
      <c r="L27" s="21"/>
      <c r="M27" s="123"/>
    </row>
    <row r="28" spans="2:13" s="5" customFormat="1" ht="12.75">
      <c r="B28" s="4"/>
      <c r="C28" s="22"/>
      <c r="D28" s="23"/>
      <c r="E28" s="23"/>
      <c r="F28" s="645"/>
      <c r="G28" s="24"/>
      <c r="H28" s="248"/>
      <c r="I28" s="249"/>
      <c r="J28" s="250"/>
      <c r="K28" s="251">
        <f t="shared" si="0"/>
        <v>0</v>
      </c>
      <c r="L28" s="21"/>
      <c r="M28" s="123"/>
    </row>
    <row r="29" spans="2:13" s="5" customFormat="1" ht="12.75">
      <c r="B29" s="4"/>
      <c r="C29" s="22"/>
      <c r="D29" s="23"/>
      <c r="E29" s="23"/>
      <c r="F29" s="248"/>
      <c r="G29" s="24"/>
      <c r="H29" s="248"/>
      <c r="I29" s="249"/>
      <c r="J29" s="250"/>
      <c r="K29" s="251">
        <f t="shared" si="0"/>
        <v>0</v>
      </c>
      <c r="L29" s="21"/>
      <c r="M29" s="123"/>
    </row>
    <row r="30" spans="2:13" s="5" customFormat="1" ht="12.75">
      <c r="B30" s="4"/>
      <c r="C30" s="22"/>
      <c r="D30" s="23"/>
      <c r="E30" s="23"/>
      <c r="F30" s="248"/>
      <c r="G30" s="24"/>
      <c r="H30" s="248"/>
      <c r="I30" s="249"/>
      <c r="J30" s="250"/>
      <c r="K30" s="251">
        <f t="shared" si="0"/>
        <v>0</v>
      </c>
      <c r="L30" s="21"/>
      <c r="M30" s="123"/>
    </row>
    <row r="31" spans="2:13" s="5" customFormat="1" ht="12.75">
      <c r="B31" s="4"/>
      <c r="C31" s="22"/>
      <c r="D31" s="23"/>
      <c r="E31" s="23"/>
      <c r="F31" s="248"/>
      <c r="G31" s="24"/>
      <c r="H31" s="248"/>
      <c r="I31" s="249"/>
      <c r="J31" s="250"/>
      <c r="K31" s="251">
        <f t="shared" si="0"/>
        <v>0</v>
      </c>
      <c r="L31" s="21"/>
      <c r="M31" s="123"/>
    </row>
    <row r="32" spans="2:13" s="5" customFormat="1" ht="12.75">
      <c r="B32" s="4"/>
      <c r="C32" s="22"/>
      <c r="D32" s="23"/>
      <c r="E32" s="23"/>
      <c r="F32" s="248"/>
      <c r="G32" s="24"/>
      <c r="H32" s="248"/>
      <c r="I32" s="249"/>
      <c r="J32" s="250"/>
      <c r="K32" s="251">
        <f t="shared" si="0"/>
        <v>0</v>
      </c>
      <c r="L32" s="21"/>
      <c r="M32" s="123"/>
    </row>
    <row r="33" spans="2:13" s="5" customFormat="1" ht="12.75">
      <c r="B33" s="4"/>
      <c r="C33" s="22"/>
      <c r="D33" s="23"/>
      <c r="E33" s="23"/>
      <c r="F33" s="645"/>
      <c r="G33" s="24"/>
      <c r="H33" s="248"/>
      <c r="I33" s="249"/>
      <c r="J33" s="250"/>
      <c r="K33" s="251">
        <f aca="true" t="shared" si="1" ref="K33:K38">(($I33*(1+$K$16))+IF($F33="T",IF(AND(($I33*(1+$K$16))&gt;0,($I33*(1+$K$16))&lt;496900*1.06*2),(($I33*(1+$K$16))*0.7+53500),($I33*(1+$K$16))*0.7)))*J33</f>
        <v>0</v>
      </c>
      <c r="L33" s="21"/>
      <c r="M33" s="123"/>
    </row>
    <row r="34" spans="2:13" s="5" customFormat="1" ht="12.75">
      <c r="B34" s="4"/>
      <c r="C34" s="22"/>
      <c r="D34" s="23"/>
      <c r="E34" s="23"/>
      <c r="F34" s="248"/>
      <c r="G34" s="24"/>
      <c r="H34" s="248"/>
      <c r="I34" s="249"/>
      <c r="J34" s="250"/>
      <c r="K34" s="251">
        <f t="shared" si="1"/>
        <v>0</v>
      </c>
      <c r="L34" s="21"/>
      <c r="M34" s="123"/>
    </row>
    <row r="35" spans="2:13" s="5" customFormat="1" ht="12.75">
      <c r="B35" s="4"/>
      <c r="C35" s="22"/>
      <c r="D35" s="23"/>
      <c r="E35" s="23"/>
      <c r="F35" s="248"/>
      <c r="G35" s="24"/>
      <c r="H35" s="248"/>
      <c r="I35" s="249"/>
      <c r="J35" s="250"/>
      <c r="K35" s="251">
        <f t="shared" si="1"/>
        <v>0</v>
      </c>
      <c r="L35" s="21"/>
      <c r="M35" s="123"/>
    </row>
    <row r="36" spans="2:13" s="5" customFormat="1" ht="12.75">
      <c r="B36" s="4"/>
      <c r="C36" s="22"/>
      <c r="D36" s="23"/>
      <c r="E36" s="23"/>
      <c r="F36" s="248"/>
      <c r="G36" s="24"/>
      <c r="H36" s="248"/>
      <c r="I36" s="249"/>
      <c r="J36" s="250"/>
      <c r="K36" s="251">
        <f t="shared" si="1"/>
        <v>0</v>
      </c>
      <c r="L36" s="21"/>
      <c r="M36" s="123"/>
    </row>
    <row r="37" spans="2:13" s="5" customFormat="1" ht="12.75">
      <c r="B37" s="4"/>
      <c r="C37" s="22"/>
      <c r="D37" s="23"/>
      <c r="E37" s="23"/>
      <c r="F37" s="248"/>
      <c r="G37" s="24"/>
      <c r="H37" s="248"/>
      <c r="I37" s="249"/>
      <c r="J37" s="250"/>
      <c r="K37" s="251">
        <f t="shared" si="1"/>
        <v>0</v>
      </c>
      <c r="L37" s="21"/>
      <c r="M37" s="123"/>
    </row>
    <row r="38" spans="2:13" s="5" customFormat="1" ht="12.75">
      <c r="B38" s="4"/>
      <c r="C38" s="22"/>
      <c r="D38" s="23"/>
      <c r="E38" s="23"/>
      <c r="F38" s="248"/>
      <c r="G38" s="24"/>
      <c r="H38" s="248"/>
      <c r="I38" s="249"/>
      <c r="J38" s="250"/>
      <c r="K38" s="251">
        <f t="shared" si="1"/>
        <v>0</v>
      </c>
      <c r="L38" s="21"/>
      <c r="M38" s="123"/>
    </row>
    <row r="39" spans="2:13" s="26" customFormat="1" ht="15" customHeight="1">
      <c r="B39" s="25"/>
      <c r="C39" s="774" t="s">
        <v>91</v>
      </c>
      <c r="D39" s="774"/>
      <c r="E39" s="774"/>
      <c r="F39" s="774"/>
      <c r="G39" s="774"/>
      <c r="H39" s="774"/>
      <c r="I39" s="774"/>
      <c r="J39" s="774"/>
      <c r="K39" s="252">
        <f>SUM(K26:K38)</f>
        <v>0</v>
      </c>
      <c r="L39" s="21"/>
      <c r="M39" s="123"/>
    </row>
    <row r="40" spans="2:13" s="26" customFormat="1" ht="12.75">
      <c r="B40" s="25"/>
      <c r="L40" s="21"/>
      <c r="M40" s="123"/>
    </row>
    <row r="41" spans="2:12" ht="12.75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9"/>
    </row>
  </sheetData>
  <sheetProtection formatCells="0" formatColumns="0" formatRows="0" insertColumns="0" insertRows="0" insertHyperlinks="0" deleteColumns="0" deleteRows="0" sort="0" autoFilter="0" pivotTables="0"/>
  <mergeCells count="27">
    <mergeCell ref="D14:H14"/>
    <mergeCell ref="C17:K17"/>
    <mergeCell ref="C7:K7"/>
    <mergeCell ref="C9:H9"/>
    <mergeCell ref="J10:K10"/>
    <mergeCell ref="C16:F16"/>
    <mergeCell ref="I9:K9"/>
    <mergeCell ref="C11:K11"/>
    <mergeCell ref="C13:F13"/>
    <mergeCell ref="D15:I15"/>
    <mergeCell ref="I16:J16"/>
    <mergeCell ref="G20:G25"/>
    <mergeCell ref="I20:I25"/>
    <mergeCell ref="C39:J39"/>
    <mergeCell ref="J20:K20"/>
    <mergeCell ref="D20:D25"/>
    <mergeCell ref="E20:E25"/>
    <mergeCell ref="K21:K25"/>
    <mergeCell ref="C20:C25"/>
    <mergeCell ref="J21:J25"/>
    <mergeCell ref="C12:I12"/>
    <mergeCell ref="C10:I10"/>
    <mergeCell ref="B1:L1"/>
    <mergeCell ref="B2:L2"/>
    <mergeCell ref="B3:L3"/>
    <mergeCell ref="B4:L4"/>
    <mergeCell ref="B5:L5"/>
  </mergeCells>
  <printOptions horizontalCentered="1"/>
  <pageMargins left="0.55" right="0.25" top="0.75" bottom="0.75" header="0.3" footer="0.3"/>
  <pageSetup fitToHeight="2" horizontalDpi="300" verticalDpi="300" orientation="landscape" scale="70" r:id="rId2"/>
  <headerFooter alignWithMargins="0">
    <oddFooter>&amp;C_______________________
VoBo Ordenador Gasto&amp;RVicerrectoría Administrativa
&amp;F
&amp;A</oddFooter>
  </headerFooter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tabColor indexed="23"/>
  </sheetPr>
  <dimension ref="B1:S91"/>
  <sheetViews>
    <sheetView view="pageBreakPreview" zoomScale="75" zoomScaleSheetLayoutView="75" zoomScalePageLayoutView="0" workbookViewId="0" topLeftCell="A37">
      <selection activeCell="E88" sqref="E88"/>
    </sheetView>
  </sheetViews>
  <sheetFormatPr defaultColWidth="11.421875" defaultRowHeight="12.75"/>
  <cols>
    <col min="1" max="1" width="3.00390625" style="263" customWidth="1"/>
    <col min="2" max="2" width="3.57421875" style="263" customWidth="1"/>
    <col min="3" max="3" width="19.8515625" style="263" customWidth="1"/>
    <col min="4" max="4" width="22.8515625" style="263" customWidth="1"/>
    <col min="5" max="5" width="54.00390625" style="263" customWidth="1"/>
    <col min="6" max="6" width="14.7109375" style="272" customWidth="1"/>
    <col min="7" max="7" width="12.7109375" style="263" customWidth="1"/>
    <col min="8" max="8" width="17.140625" style="263" customWidth="1"/>
    <col min="9" max="9" width="12.140625" style="263" customWidth="1"/>
    <col min="10" max="10" width="14.421875" style="263" bestFit="1" customWidth="1"/>
    <col min="11" max="11" width="2.8515625" style="263" customWidth="1"/>
    <col min="12" max="12" width="3.421875" style="263" customWidth="1"/>
    <col min="13" max="16384" width="11.421875" style="263" customWidth="1"/>
  </cols>
  <sheetData>
    <row r="1" spans="2:11" s="30" customFormat="1" ht="12.75">
      <c r="B1" s="759"/>
      <c r="C1" s="760"/>
      <c r="D1" s="760"/>
      <c r="E1" s="760"/>
      <c r="F1" s="760"/>
      <c r="G1" s="760"/>
      <c r="H1" s="760"/>
      <c r="I1" s="760"/>
      <c r="J1" s="760"/>
      <c r="K1" s="761"/>
    </row>
    <row r="2" spans="2:11" s="30" customFormat="1" ht="20.25" customHeight="1">
      <c r="B2" s="762" t="s">
        <v>51</v>
      </c>
      <c r="C2" s="763"/>
      <c r="D2" s="763"/>
      <c r="E2" s="763"/>
      <c r="F2" s="763"/>
      <c r="G2" s="763"/>
      <c r="H2" s="763"/>
      <c r="I2" s="763"/>
      <c r="J2" s="763"/>
      <c r="K2" s="764"/>
    </row>
    <row r="3" spans="2:12" s="30" customFormat="1" ht="20.25" customHeight="1">
      <c r="B3" s="762" t="s">
        <v>417</v>
      </c>
      <c r="C3" s="763"/>
      <c r="D3" s="763"/>
      <c r="E3" s="763"/>
      <c r="F3" s="763"/>
      <c r="G3" s="763"/>
      <c r="H3" s="763"/>
      <c r="I3" s="763"/>
      <c r="J3" s="763"/>
      <c r="K3" s="764"/>
      <c r="L3" s="15"/>
    </row>
    <row r="4" spans="2:12" s="30" customFormat="1" ht="20.25" customHeight="1">
      <c r="B4" s="744" t="s">
        <v>477</v>
      </c>
      <c r="C4" s="745"/>
      <c r="D4" s="745"/>
      <c r="E4" s="745"/>
      <c r="F4" s="745"/>
      <c r="G4" s="745"/>
      <c r="H4" s="745"/>
      <c r="I4" s="745"/>
      <c r="J4" s="745"/>
      <c r="K4" s="746"/>
      <c r="L4" s="15"/>
    </row>
    <row r="5" spans="2:12" s="30" customFormat="1" ht="20.25" customHeight="1">
      <c r="B5" s="765"/>
      <c r="C5" s="766"/>
      <c r="D5" s="766"/>
      <c r="E5" s="766"/>
      <c r="F5" s="766"/>
      <c r="G5" s="766"/>
      <c r="H5" s="766"/>
      <c r="I5" s="766"/>
      <c r="J5" s="766"/>
      <c r="K5" s="767"/>
      <c r="L5" s="15"/>
    </row>
    <row r="6" spans="2:15" s="255" customFormat="1" ht="12.75">
      <c r="B6" s="253"/>
      <c r="C6" s="254"/>
      <c r="D6" s="36"/>
      <c r="E6" s="37"/>
      <c r="F6" s="37"/>
      <c r="G6" s="37"/>
      <c r="H6" s="37"/>
      <c r="I6" s="37"/>
      <c r="J6" s="37"/>
      <c r="K6" s="38"/>
      <c r="L6" s="15"/>
      <c r="M6" s="15"/>
      <c r="N6" s="15"/>
      <c r="O6" s="15"/>
    </row>
    <row r="7" spans="2:19" s="276" customFormat="1" ht="12.75">
      <c r="B7" s="273"/>
      <c r="C7" s="779" t="s">
        <v>93</v>
      </c>
      <c r="D7" s="779"/>
      <c r="E7" s="779"/>
      <c r="F7" s="779"/>
      <c r="G7" s="779"/>
      <c r="H7" s="779"/>
      <c r="I7" s="779"/>
      <c r="J7" s="779"/>
      <c r="K7" s="801"/>
      <c r="L7" s="274"/>
      <c r="M7" s="274"/>
      <c r="N7" s="275"/>
      <c r="O7" s="274"/>
      <c r="P7" s="274"/>
      <c r="Q7" s="274"/>
      <c r="R7" s="274"/>
      <c r="S7" s="274"/>
    </row>
    <row r="8" spans="2:19" s="280" customFormat="1" ht="12.75">
      <c r="B8" s="277"/>
      <c r="C8" s="239"/>
      <c r="D8" s="239"/>
      <c r="E8" s="239"/>
      <c r="F8" s="239"/>
      <c r="G8" s="239"/>
      <c r="H8" s="239"/>
      <c r="I8" s="239"/>
      <c r="J8" s="239"/>
      <c r="K8" s="240"/>
      <c r="L8" s="278"/>
      <c r="M8" s="278"/>
      <c r="N8" s="279"/>
      <c r="O8" s="278"/>
      <c r="P8" s="278"/>
      <c r="Q8" s="278"/>
      <c r="R8" s="278"/>
      <c r="S8" s="278"/>
    </row>
    <row r="9" spans="2:15" s="259" customFormat="1" ht="12.75" customHeight="1">
      <c r="B9" s="256"/>
      <c r="C9" s="803" t="s">
        <v>440</v>
      </c>
      <c r="D9" s="803"/>
      <c r="E9" s="803"/>
      <c r="F9" s="803"/>
      <c r="G9" s="119"/>
      <c r="H9" s="804" t="s">
        <v>379</v>
      </c>
      <c r="I9" s="804"/>
      <c r="J9" s="804"/>
      <c r="K9" s="257"/>
      <c r="L9" s="258"/>
      <c r="M9" s="258"/>
      <c r="N9" s="258"/>
      <c r="O9" s="258"/>
    </row>
    <row r="10" spans="2:15" ht="12.75">
      <c r="B10" s="260"/>
      <c r="C10" s="803" t="s">
        <v>441</v>
      </c>
      <c r="D10" s="803"/>
      <c r="E10" s="803"/>
      <c r="F10" s="803"/>
      <c r="G10" s="803"/>
      <c r="H10" s="803"/>
      <c r="I10" s="803"/>
      <c r="J10" s="803"/>
      <c r="K10" s="261"/>
      <c r="L10" s="262"/>
      <c r="M10" s="262"/>
      <c r="N10" s="262"/>
      <c r="O10" s="262"/>
    </row>
    <row r="11" spans="2:15" ht="12.75">
      <c r="B11" s="256"/>
      <c r="C11" s="803" t="s">
        <v>439</v>
      </c>
      <c r="D11" s="803"/>
      <c r="E11" s="803"/>
      <c r="F11" s="803"/>
      <c r="G11" s="803"/>
      <c r="H11" s="803"/>
      <c r="I11" s="803"/>
      <c r="J11" s="803"/>
      <c r="K11" s="261"/>
      <c r="L11" s="262"/>
      <c r="M11" s="262"/>
      <c r="N11" s="262"/>
      <c r="O11" s="262"/>
    </row>
    <row r="12" spans="2:15" ht="12.75">
      <c r="B12" s="264"/>
      <c r="C12" s="265"/>
      <c r="D12" s="266"/>
      <c r="E12" s="266"/>
      <c r="F12" s="266"/>
      <c r="G12" s="266"/>
      <c r="H12" s="266"/>
      <c r="I12" s="266"/>
      <c r="J12" s="266"/>
      <c r="K12" s="267"/>
      <c r="L12" s="262"/>
      <c r="M12" s="262"/>
      <c r="N12" s="262"/>
      <c r="O12" s="262"/>
    </row>
    <row r="13" spans="2:11" s="268" customFormat="1" ht="12.75">
      <c r="B13" s="256"/>
      <c r="C13" s="109"/>
      <c r="F13" s="262"/>
      <c r="H13" s="269"/>
      <c r="I13" s="262"/>
      <c r="J13" s="269"/>
      <c r="K13" s="270"/>
    </row>
    <row r="14" spans="2:11" s="272" customFormat="1" ht="25.5" customHeight="1">
      <c r="B14" s="271"/>
      <c r="C14" s="797" t="s">
        <v>19</v>
      </c>
      <c r="D14" s="787" t="s">
        <v>20</v>
      </c>
      <c r="E14" s="787" t="s">
        <v>21</v>
      </c>
      <c r="F14" s="787" t="s">
        <v>22</v>
      </c>
      <c r="G14" s="797" t="s">
        <v>23</v>
      </c>
      <c r="H14" s="797" t="s">
        <v>26</v>
      </c>
      <c r="I14" s="794" t="s">
        <v>24</v>
      </c>
      <c r="J14" s="795"/>
      <c r="K14" s="261"/>
    </row>
    <row r="15" spans="2:11" s="268" customFormat="1" ht="12.75">
      <c r="B15" s="256"/>
      <c r="C15" s="797"/>
      <c r="D15" s="785"/>
      <c r="E15" s="785"/>
      <c r="F15" s="785"/>
      <c r="G15" s="797"/>
      <c r="H15" s="797"/>
      <c r="I15" s="784" t="s">
        <v>185</v>
      </c>
      <c r="J15" s="784" t="s">
        <v>18</v>
      </c>
      <c r="K15" s="270"/>
    </row>
    <row r="16" spans="2:11" s="268" customFormat="1" ht="12.75">
      <c r="B16" s="256"/>
      <c r="C16" s="797"/>
      <c r="D16" s="785"/>
      <c r="E16" s="785"/>
      <c r="F16" s="785"/>
      <c r="G16" s="797"/>
      <c r="H16" s="797"/>
      <c r="I16" s="785"/>
      <c r="J16" s="785"/>
      <c r="K16" s="270"/>
    </row>
    <row r="17" spans="2:11" s="268" customFormat="1" ht="12.75">
      <c r="B17" s="256"/>
      <c r="C17" s="797"/>
      <c r="D17" s="785"/>
      <c r="E17" s="785"/>
      <c r="F17" s="785"/>
      <c r="G17" s="797"/>
      <c r="H17" s="797"/>
      <c r="I17" s="786"/>
      <c r="J17" s="786"/>
      <c r="K17" s="270"/>
    </row>
    <row r="18" spans="2:11" ht="22.5" customHeight="1">
      <c r="B18" s="256"/>
      <c r="C18" s="791" t="s">
        <v>226</v>
      </c>
      <c r="D18" s="792"/>
      <c r="E18" s="792"/>
      <c r="F18" s="792"/>
      <c r="G18" s="792"/>
      <c r="H18" s="792"/>
      <c r="I18" s="792"/>
      <c r="J18" s="793"/>
      <c r="K18" s="270"/>
    </row>
    <row r="19" spans="2:11" ht="12.75">
      <c r="B19" s="256"/>
      <c r="C19" s="798" t="s">
        <v>227</v>
      </c>
      <c r="D19" s="799"/>
      <c r="E19" s="799"/>
      <c r="F19" s="799"/>
      <c r="G19" s="799"/>
      <c r="H19" s="799"/>
      <c r="I19" s="799"/>
      <c r="J19" s="800"/>
      <c r="K19" s="270"/>
    </row>
    <row r="20" spans="2:11" ht="12.75">
      <c r="B20" s="256"/>
      <c r="C20" s="281"/>
      <c r="D20" s="282"/>
      <c r="E20" s="283"/>
      <c r="F20" s="281"/>
      <c r="G20" s="281"/>
      <c r="H20" s="284"/>
      <c r="I20" s="281"/>
      <c r="J20" s="296">
        <f>$H20*I20</f>
        <v>0</v>
      </c>
      <c r="K20" s="270"/>
    </row>
    <row r="21" spans="2:11" ht="12.75">
      <c r="B21" s="256"/>
      <c r="C21" s="281"/>
      <c r="D21" s="282"/>
      <c r="E21" s="283"/>
      <c r="F21" s="281"/>
      <c r="G21" s="281"/>
      <c r="H21" s="284"/>
      <c r="I21" s="281"/>
      <c r="J21" s="296">
        <f>$H21*I21</f>
        <v>0</v>
      </c>
      <c r="K21" s="270"/>
    </row>
    <row r="22" spans="2:11" ht="12.75">
      <c r="B22" s="256"/>
      <c r="C22" s="285"/>
      <c r="D22" s="286"/>
      <c r="E22" s="287"/>
      <c r="F22" s="285"/>
      <c r="G22" s="285"/>
      <c r="H22" s="288"/>
      <c r="I22" s="285"/>
      <c r="J22" s="297">
        <f>$H22*I22</f>
        <v>0</v>
      </c>
      <c r="K22" s="270"/>
    </row>
    <row r="23" spans="2:11" ht="12.75">
      <c r="B23" s="256"/>
      <c r="C23" s="285"/>
      <c r="D23" s="286"/>
      <c r="E23" s="287"/>
      <c r="F23" s="285"/>
      <c r="G23" s="285"/>
      <c r="H23" s="288"/>
      <c r="I23" s="285"/>
      <c r="J23" s="297">
        <f>$H23*I23</f>
        <v>0</v>
      </c>
      <c r="K23" s="270"/>
    </row>
    <row r="24" spans="2:11" s="291" customFormat="1" ht="12.75">
      <c r="B24" s="289"/>
      <c r="C24" s="782" t="s">
        <v>87</v>
      </c>
      <c r="D24" s="783"/>
      <c r="E24" s="783"/>
      <c r="F24" s="783"/>
      <c r="G24" s="783"/>
      <c r="H24" s="783"/>
      <c r="I24" s="783"/>
      <c r="J24" s="124">
        <f>SUM(J20:J23)</f>
        <v>0</v>
      </c>
      <c r="K24" s="290"/>
    </row>
    <row r="25" spans="2:11" ht="22.5" customHeight="1">
      <c r="B25" s="256"/>
      <c r="C25" s="791" t="s">
        <v>229</v>
      </c>
      <c r="D25" s="792"/>
      <c r="E25" s="792"/>
      <c r="F25" s="792"/>
      <c r="G25" s="792"/>
      <c r="H25" s="792"/>
      <c r="I25" s="792"/>
      <c r="J25" s="793"/>
      <c r="K25" s="270"/>
    </row>
    <row r="26" spans="2:11" ht="12.75">
      <c r="B26" s="256"/>
      <c r="C26" s="798" t="s">
        <v>228</v>
      </c>
      <c r="D26" s="799"/>
      <c r="E26" s="799"/>
      <c r="F26" s="799"/>
      <c r="G26" s="799"/>
      <c r="H26" s="799"/>
      <c r="I26" s="799"/>
      <c r="J26" s="800"/>
      <c r="K26" s="270"/>
    </row>
    <row r="27" spans="2:11" ht="12.75">
      <c r="B27" s="256"/>
      <c r="C27" s="285"/>
      <c r="D27" s="286"/>
      <c r="E27" s="292"/>
      <c r="F27" s="285"/>
      <c r="G27" s="285"/>
      <c r="H27" s="293"/>
      <c r="I27" s="285"/>
      <c r="J27" s="297">
        <f>$H27*I27</f>
        <v>0</v>
      </c>
      <c r="K27" s="270"/>
    </row>
    <row r="28" spans="2:11" ht="12.75">
      <c r="B28" s="256"/>
      <c r="C28" s="285"/>
      <c r="D28" s="286"/>
      <c r="E28" s="292"/>
      <c r="F28" s="285"/>
      <c r="G28" s="285"/>
      <c r="H28" s="293"/>
      <c r="I28" s="285"/>
      <c r="J28" s="297">
        <f>$H28*I28</f>
        <v>0</v>
      </c>
      <c r="K28" s="270"/>
    </row>
    <row r="29" spans="2:11" ht="12.75">
      <c r="B29" s="256"/>
      <c r="C29" s="285"/>
      <c r="D29" s="286"/>
      <c r="E29" s="287"/>
      <c r="F29" s="285"/>
      <c r="G29" s="285"/>
      <c r="H29" s="294"/>
      <c r="I29" s="285"/>
      <c r="J29" s="297">
        <f>$H29*I29</f>
        <v>0</v>
      </c>
      <c r="K29" s="270"/>
    </row>
    <row r="30" spans="2:11" ht="12.75">
      <c r="B30" s="256"/>
      <c r="C30" s="285"/>
      <c r="D30" s="286"/>
      <c r="E30" s="287"/>
      <c r="F30" s="285"/>
      <c r="G30" s="285"/>
      <c r="H30" s="288"/>
      <c r="I30" s="285"/>
      <c r="J30" s="297">
        <f>$H30*I30</f>
        <v>0</v>
      </c>
      <c r="K30" s="270"/>
    </row>
    <row r="31" spans="2:11" s="291" customFormat="1" ht="12.75">
      <c r="B31" s="289"/>
      <c r="C31" s="782" t="s">
        <v>88</v>
      </c>
      <c r="D31" s="783"/>
      <c r="E31" s="783"/>
      <c r="F31" s="783"/>
      <c r="G31" s="783"/>
      <c r="H31" s="783"/>
      <c r="I31" s="783"/>
      <c r="J31" s="124">
        <f>SUM(J27:J30)</f>
        <v>0</v>
      </c>
      <c r="K31" s="290"/>
    </row>
    <row r="32" spans="2:11" ht="22.5" customHeight="1">
      <c r="B32" s="256"/>
      <c r="C32" s="788" t="s">
        <v>90</v>
      </c>
      <c r="D32" s="789"/>
      <c r="E32" s="789"/>
      <c r="F32" s="789"/>
      <c r="G32" s="789"/>
      <c r="H32" s="789"/>
      <c r="I32" s="789"/>
      <c r="J32" s="790"/>
      <c r="K32" s="270"/>
    </row>
    <row r="33" spans="2:11" ht="12.75">
      <c r="B33" s="256"/>
      <c r="C33" s="281"/>
      <c r="D33" s="282"/>
      <c r="E33" s="283"/>
      <c r="F33" s="281"/>
      <c r="G33" s="281"/>
      <c r="H33" s="284"/>
      <c r="I33" s="281"/>
      <c r="J33" s="296">
        <f>$H33*I33</f>
        <v>0</v>
      </c>
      <c r="K33" s="270"/>
    </row>
    <row r="34" spans="2:11" ht="12.75">
      <c r="B34" s="256"/>
      <c r="C34" s="285"/>
      <c r="D34" s="286"/>
      <c r="E34" s="287"/>
      <c r="F34" s="285"/>
      <c r="G34" s="285"/>
      <c r="H34" s="288"/>
      <c r="I34" s="285"/>
      <c r="J34" s="297">
        <f>$H34*I34</f>
        <v>0</v>
      </c>
      <c r="K34" s="270"/>
    </row>
    <row r="35" spans="2:11" ht="12.75">
      <c r="B35" s="256"/>
      <c r="C35" s="285"/>
      <c r="D35" s="286"/>
      <c r="E35" s="287"/>
      <c r="F35" s="285"/>
      <c r="G35" s="285"/>
      <c r="H35" s="288"/>
      <c r="I35" s="285"/>
      <c r="J35" s="297">
        <f>$H35*I35</f>
        <v>0</v>
      </c>
      <c r="K35" s="270"/>
    </row>
    <row r="36" spans="2:11" ht="12.75">
      <c r="B36" s="256"/>
      <c r="C36" s="285"/>
      <c r="D36" s="286"/>
      <c r="E36" s="287"/>
      <c r="F36" s="285"/>
      <c r="G36" s="285"/>
      <c r="H36" s="288"/>
      <c r="I36" s="285"/>
      <c r="J36" s="297">
        <f>$H36*I36</f>
        <v>0</v>
      </c>
      <c r="K36" s="270"/>
    </row>
    <row r="37" spans="2:11" s="291" customFormat="1" ht="12.75">
      <c r="B37" s="289"/>
      <c r="C37" s="782" t="s">
        <v>77</v>
      </c>
      <c r="D37" s="783"/>
      <c r="E37" s="783"/>
      <c r="F37" s="783"/>
      <c r="G37" s="783"/>
      <c r="H37" s="783"/>
      <c r="I37" s="783"/>
      <c r="J37" s="124">
        <f>SUM(J33:J36)</f>
        <v>0</v>
      </c>
      <c r="K37" s="290"/>
    </row>
    <row r="38" spans="2:11" ht="22.5" customHeight="1">
      <c r="B38" s="256"/>
      <c r="C38" s="791" t="s">
        <v>230</v>
      </c>
      <c r="D38" s="792"/>
      <c r="E38" s="792"/>
      <c r="F38" s="792"/>
      <c r="G38" s="792"/>
      <c r="H38" s="792"/>
      <c r="I38" s="792"/>
      <c r="J38" s="793"/>
      <c r="K38" s="270"/>
    </row>
    <row r="39" spans="2:11" ht="12.75">
      <c r="B39" s="256"/>
      <c r="C39" s="798" t="s">
        <v>72</v>
      </c>
      <c r="D39" s="799"/>
      <c r="E39" s="799"/>
      <c r="F39" s="799"/>
      <c r="G39" s="799"/>
      <c r="H39" s="799"/>
      <c r="I39" s="799"/>
      <c r="J39" s="800"/>
      <c r="K39" s="270"/>
    </row>
    <row r="40" spans="2:11" ht="12.75">
      <c r="B40" s="256"/>
      <c r="C40" s="281"/>
      <c r="D40" s="282"/>
      <c r="E40" s="283"/>
      <c r="F40" s="281"/>
      <c r="G40" s="281"/>
      <c r="H40" s="284"/>
      <c r="I40" s="281"/>
      <c r="J40" s="296">
        <f>$H40*I40</f>
        <v>0</v>
      </c>
      <c r="K40" s="270"/>
    </row>
    <row r="41" spans="2:11" ht="12.75">
      <c r="B41" s="256"/>
      <c r="C41" s="285"/>
      <c r="D41" s="286"/>
      <c r="E41" s="287"/>
      <c r="F41" s="285"/>
      <c r="G41" s="285"/>
      <c r="H41" s="288"/>
      <c r="I41" s="285"/>
      <c r="J41" s="297">
        <f>$H41*I41</f>
        <v>0</v>
      </c>
      <c r="K41" s="270"/>
    </row>
    <row r="42" spans="2:11" ht="12.75">
      <c r="B42" s="256"/>
      <c r="C42" s="285"/>
      <c r="D42" s="286"/>
      <c r="E42" s="287"/>
      <c r="F42" s="285"/>
      <c r="G42" s="285"/>
      <c r="H42" s="288"/>
      <c r="I42" s="285"/>
      <c r="J42" s="297">
        <f>$H42*I42</f>
        <v>0</v>
      </c>
      <c r="K42" s="270"/>
    </row>
    <row r="43" spans="2:11" ht="12.75">
      <c r="B43" s="256"/>
      <c r="C43" s="285"/>
      <c r="D43" s="286"/>
      <c r="E43" s="287"/>
      <c r="F43" s="285"/>
      <c r="G43" s="285"/>
      <c r="H43" s="288"/>
      <c r="I43" s="285"/>
      <c r="J43" s="297">
        <f>$H43*I43</f>
        <v>0</v>
      </c>
      <c r="K43" s="270"/>
    </row>
    <row r="44" spans="2:11" s="291" customFormat="1" ht="12.75">
      <c r="B44" s="289"/>
      <c r="C44" s="782" t="s">
        <v>89</v>
      </c>
      <c r="D44" s="783"/>
      <c r="E44" s="783"/>
      <c r="F44" s="783"/>
      <c r="G44" s="783"/>
      <c r="H44" s="783"/>
      <c r="I44" s="783"/>
      <c r="J44" s="124">
        <f>SUM(J40:J43)</f>
        <v>0</v>
      </c>
      <c r="K44" s="290"/>
    </row>
    <row r="45" spans="2:11" ht="22.5" customHeight="1">
      <c r="B45" s="256"/>
      <c r="C45" s="791" t="s">
        <v>232</v>
      </c>
      <c r="D45" s="792"/>
      <c r="E45" s="792"/>
      <c r="F45" s="792"/>
      <c r="G45" s="792"/>
      <c r="H45" s="792"/>
      <c r="I45" s="792"/>
      <c r="J45" s="793"/>
      <c r="K45" s="270"/>
    </row>
    <row r="46" spans="2:11" ht="12.75">
      <c r="B46" s="256"/>
      <c r="C46" s="798" t="s">
        <v>231</v>
      </c>
      <c r="D46" s="799"/>
      <c r="E46" s="799"/>
      <c r="F46" s="799"/>
      <c r="G46" s="799"/>
      <c r="H46" s="799"/>
      <c r="I46" s="799"/>
      <c r="J46" s="800"/>
      <c r="K46" s="270"/>
    </row>
    <row r="47" spans="2:11" ht="12.75">
      <c r="B47" s="256"/>
      <c r="C47" s="281"/>
      <c r="D47" s="282"/>
      <c r="E47" s="283"/>
      <c r="F47" s="281"/>
      <c r="G47" s="281"/>
      <c r="H47" s="284"/>
      <c r="I47" s="281"/>
      <c r="J47" s="296">
        <f>$H47*I47</f>
        <v>0</v>
      </c>
      <c r="K47" s="270"/>
    </row>
    <row r="48" spans="2:11" ht="12.75">
      <c r="B48" s="256"/>
      <c r="C48" s="285"/>
      <c r="D48" s="286"/>
      <c r="E48" s="287"/>
      <c r="F48" s="285"/>
      <c r="G48" s="285"/>
      <c r="H48" s="288"/>
      <c r="I48" s="285"/>
      <c r="J48" s="297">
        <f>$H48*I48</f>
        <v>0</v>
      </c>
      <c r="K48" s="270"/>
    </row>
    <row r="49" spans="2:11" ht="12.75">
      <c r="B49" s="256"/>
      <c r="C49" s="285"/>
      <c r="D49" s="286"/>
      <c r="E49" s="287"/>
      <c r="F49" s="285"/>
      <c r="G49" s="285"/>
      <c r="H49" s="288"/>
      <c r="I49" s="285"/>
      <c r="J49" s="297">
        <f>$H49*I49</f>
        <v>0</v>
      </c>
      <c r="K49" s="270"/>
    </row>
    <row r="50" spans="2:11" ht="12.75">
      <c r="B50" s="256"/>
      <c r="C50" s="285"/>
      <c r="D50" s="286"/>
      <c r="E50" s="287"/>
      <c r="F50" s="285"/>
      <c r="G50" s="285"/>
      <c r="H50" s="288"/>
      <c r="I50" s="285"/>
      <c r="J50" s="297">
        <f>$H50*I50</f>
        <v>0</v>
      </c>
      <c r="K50" s="270"/>
    </row>
    <row r="51" spans="2:11" s="291" customFormat="1" ht="12.75">
      <c r="B51" s="289"/>
      <c r="C51" s="782"/>
      <c r="D51" s="783"/>
      <c r="E51" s="783"/>
      <c r="F51" s="783"/>
      <c r="G51" s="783"/>
      <c r="H51" s="783"/>
      <c r="I51" s="783"/>
      <c r="J51" s="124">
        <f>SUM(J47:J50)</f>
        <v>0</v>
      </c>
      <c r="K51" s="290"/>
    </row>
    <row r="52" spans="2:11" ht="22.5" customHeight="1">
      <c r="B52" s="256"/>
      <c r="C52" s="788" t="s">
        <v>85</v>
      </c>
      <c r="D52" s="789"/>
      <c r="E52" s="789"/>
      <c r="F52" s="789"/>
      <c r="G52" s="789"/>
      <c r="H52" s="789"/>
      <c r="I52" s="789"/>
      <c r="J52" s="790"/>
      <c r="K52" s="270"/>
    </row>
    <row r="53" spans="2:11" ht="12.75">
      <c r="B53" s="256"/>
      <c r="C53" s="281"/>
      <c r="D53" s="282"/>
      <c r="E53" s="283"/>
      <c r="F53" s="281"/>
      <c r="G53" s="281"/>
      <c r="H53" s="284"/>
      <c r="I53" s="281"/>
      <c r="J53" s="296">
        <f>$H53*I53</f>
        <v>0</v>
      </c>
      <c r="K53" s="270"/>
    </row>
    <row r="54" spans="2:11" ht="12.75">
      <c r="B54" s="256"/>
      <c r="C54" s="285"/>
      <c r="D54" s="286"/>
      <c r="E54" s="287"/>
      <c r="F54" s="285"/>
      <c r="G54" s="285"/>
      <c r="H54" s="288"/>
      <c r="I54" s="285"/>
      <c r="J54" s="297">
        <f>$H54*I54</f>
        <v>0</v>
      </c>
      <c r="K54" s="270"/>
    </row>
    <row r="55" spans="2:11" ht="12.75">
      <c r="B55" s="256"/>
      <c r="C55" s="285"/>
      <c r="D55" s="286"/>
      <c r="E55" s="287"/>
      <c r="F55" s="285"/>
      <c r="G55" s="285"/>
      <c r="H55" s="288"/>
      <c r="I55" s="285"/>
      <c r="J55" s="297">
        <f>$H55*I55</f>
        <v>0</v>
      </c>
      <c r="K55" s="270"/>
    </row>
    <row r="56" spans="2:11" ht="12.75">
      <c r="B56" s="256"/>
      <c r="C56" s="285"/>
      <c r="D56" s="286"/>
      <c r="E56" s="287"/>
      <c r="F56" s="285"/>
      <c r="G56" s="285"/>
      <c r="H56" s="288"/>
      <c r="I56" s="285"/>
      <c r="J56" s="297">
        <f>$H56*I56</f>
        <v>0</v>
      </c>
      <c r="K56" s="270"/>
    </row>
    <row r="57" spans="2:11" s="291" customFormat="1" ht="12.75">
      <c r="B57" s="289"/>
      <c r="C57" s="782"/>
      <c r="D57" s="783"/>
      <c r="E57" s="783"/>
      <c r="F57" s="783"/>
      <c r="G57" s="783"/>
      <c r="H57" s="783"/>
      <c r="I57" s="783"/>
      <c r="J57" s="124">
        <f>SUM(J53:J56)</f>
        <v>0</v>
      </c>
      <c r="K57" s="290"/>
    </row>
    <row r="58" spans="2:11" ht="22.5" customHeight="1">
      <c r="B58" s="256"/>
      <c r="C58" s="791" t="s">
        <v>233</v>
      </c>
      <c r="D58" s="792"/>
      <c r="E58" s="792"/>
      <c r="F58" s="792"/>
      <c r="G58" s="792"/>
      <c r="H58" s="792"/>
      <c r="I58" s="792"/>
      <c r="J58" s="793"/>
      <c r="K58" s="270"/>
    </row>
    <row r="59" spans="2:11" ht="12.75">
      <c r="B59" s="256"/>
      <c r="C59" s="798" t="s">
        <v>234</v>
      </c>
      <c r="D59" s="799"/>
      <c r="E59" s="799"/>
      <c r="F59" s="799"/>
      <c r="G59" s="799"/>
      <c r="H59" s="799"/>
      <c r="I59" s="799"/>
      <c r="J59" s="800"/>
      <c r="K59" s="270"/>
    </row>
    <row r="60" spans="2:11" ht="12.75">
      <c r="B60" s="256"/>
      <c r="C60" s="281"/>
      <c r="D60" s="282"/>
      <c r="E60" s="283"/>
      <c r="F60" s="281"/>
      <c r="G60" s="281"/>
      <c r="H60" s="284"/>
      <c r="I60" s="281"/>
      <c r="J60" s="296">
        <f>$H60*I60</f>
        <v>0</v>
      </c>
      <c r="K60" s="270"/>
    </row>
    <row r="61" spans="2:11" ht="12.75">
      <c r="B61" s="256"/>
      <c r="C61" s="285"/>
      <c r="D61" s="286"/>
      <c r="E61" s="287"/>
      <c r="F61" s="285"/>
      <c r="G61" s="285"/>
      <c r="H61" s="288"/>
      <c r="I61" s="285"/>
      <c r="J61" s="297">
        <f>$H61*I61</f>
        <v>0</v>
      </c>
      <c r="K61" s="270"/>
    </row>
    <row r="62" spans="2:11" ht="12.75">
      <c r="B62" s="256"/>
      <c r="C62" s="285"/>
      <c r="D62" s="286"/>
      <c r="E62" s="287"/>
      <c r="F62" s="285"/>
      <c r="G62" s="285"/>
      <c r="H62" s="288"/>
      <c r="I62" s="285"/>
      <c r="J62" s="297">
        <f>$H62*I62</f>
        <v>0</v>
      </c>
      <c r="K62" s="270"/>
    </row>
    <row r="63" spans="2:11" ht="12.75">
      <c r="B63" s="256"/>
      <c r="C63" s="285"/>
      <c r="D63" s="286"/>
      <c r="E63" s="287"/>
      <c r="F63" s="285"/>
      <c r="G63" s="285"/>
      <c r="H63" s="288"/>
      <c r="I63" s="285"/>
      <c r="J63" s="297">
        <f>$H63*I63</f>
        <v>0</v>
      </c>
      <c r="K63" s="270"/>
    </row>
    <row r="64" spans="2:11" s="291" customFormat="1" ht="12.75">
      <c r="B64" s="289"/>
      <c r="C64" s="782" t="s">
        <v>78</v>
      </c>
      <c r="D64" s="783"/>
      <c r="E64" s="783"/>
      <c r="F64" s="783"/>
      <c r="G64" s="783"/>
      <c r="H64" s="783"/>
      <c r="I64" s="783"/>
      <c r="J64" s="124">
        <f>SUM(J60:J63)</f>
        <v>0</v>
      </c>
      <c r="K64" s="290"/>
    </row>
    <row r="65" spans="2:11" ht="22.5" customHeight="1">
      <c r="B65" s="256"/>
      <c r="C65" s="788" t="s">
        <v>86</v>
      </c>
      <c r="D65" s="789"/>
      <c r="E65" s="789"/>
      <c r="F65" s="789"/>
      <c r="G65" s="789"/>
      <c r="H65" s="789"/>
      <c r="I65" s="789"/>
      <c r="J65" s="790"/>
      <c r="K65" s="270"/>
    </row>
    <row r="66" spans="2:11" ht="12.75">
      <c r="B66" s="256"/>
      <c r="C66" s="281"/>
      <c r="D66" s="282"/>
      <c r="E66" s="283"/>
      <c r="F66" s="281"/>
      <c r="G66" s="281"/>
      <c r="H66" s="284"/>
      <c r="I66" s="281"/>
      <c r="J66" s="296">
        <f>$H66*I66</f>
        <v>0</v>
      </c>
      <c r="K66" s="270"/>
    </row>
    <row r="67" spans="2:11" ht="12.75">
      <c r="B67" s="256"/>
      <c r="C67" s="285"/>
      <c r="D67" s="286"/>
      <c r="E67" s="287"/>
      <c r="F67" s="285"/>
      <c r="G67" s="285"/>
      <c r="H67" s="288"/>
      <c r="I67" s="285"/>
      <c r="J67" s="297">
        <f>$H67*I67</f>
        <v>0</v>
      </c>
      <c r="K67" s="270"/>
    </row>
    <row r="68" spans="2:11" ht="12.75">
      <c r="B68" s="256"/>
      <c r="C68" s="285"/>
      <c r="D68" s="286"/>
      <c r="E68" s="287"/>
      <c r="F68" s="285"/>
      <c r="G68" s="285"/>
      <c r="H68" s="288"/>
      <c r="I68" s="285"/>
      <c r="J68" s="297">
        <f>$H68*I68</f>
        <v>0</v>
      </c>
      <c r="K68" s="270"/>
    </row>
    <row r="69" spans="2:11" ht="12.75">
      <c r="B69" s="256"/>
      <c r="C69" s="285"/>
      <c r="D69" s="286"/>
      <c r="E69" s="287"/>
      <c r="F69" s="285"/>
      <c r="G69" s="285"/>
      <c r="H69" s="288"/>
      <c r="I69" s="285"/>
      <c r="J69" s="297">
        <f>$H69*I69</f>
        <v>0</v>
      </c>
      <c r="K69" s="270"/>
    </row>
    <row r="70" spans="2:11" s="291" customFormat="1" ht="12.75">
      <c r="B70" s="289"/>
      <c r="C70" s="782" t="s">
        <v>79</v>
      </c>
      <c r="D70" s="783"/>
      <c r="E70" s="783"/>
      <c r="F70" s="783"/>
      <c r="G70" s="783"/>
      <c r="H70" s="783"/>
      <c r="I70" s="783"/>
      <c r="J70" s="124">
        <f>SUM(J66:J69)</f>
        <v>0</v>
      </c>
      <c r="K70" s="290"/>
    </row>
    <row r="71" spans="2:11" ht="12.75">
      <c r="B71" s="256"/>
      <c r="C71" s="796" t="s">
        <v>92</v>
      </c>
      <c r="D71" s="796"/>
      <c r="E71" s="796"/>
      <c r="F71" s="796"/>
      <c r="G71" s="796"/>
      <c r="H71" s="796"/>
      <c r="I71" s="796"/>
      <c r="J71" s="188">
        <f>+J70+J64+J57+J51+J44+J37+J31+J24</f>
        <v>0</v>
      </c>
      <c r="K71" s="270"/>
    </row>
    <row r="72" spans="2:11" ht="12.75">
      <c r="B72" s="256"/>
      <c r="C72" s="268"/>
      <c r="D72" s="268"/>
      <c r="E72" s="268"/>
      <c r="F72" s="262"/>
      <c r="G72" s="268"/>
      <c r="H72" s="268"/>
      <c r="I72" s="268"/>
      <c r="J72" s="268"/>
      <c r="K72" s="270"/>
    </row>
    <row r="73" spans="2:11" ht="12.75">
      <c r="B73" s="256"/>
      <c r="C73" s="268"/>
      <c r="D73" s="268"/>
      <c r="E73" s="268"/>
      <c r="F73" s="262"/>
      <c r="G73" s="268"/>
      <c r="H73" s="268"/>
      <c r="I73" s="268"/>
      <c r="J73" s="268"/>
      <c r="K73" s="270"/>
    </row>
    <row r="74" spans="2:11" ht="37.5" customHeight="1">
      <c r="B74" s="256"/>
      <c r="C74" s="802" t="s">
        <v>478</v>
      </c>
      <c r="D74" s="802"/>
      <c r="E74" s="802"/>
      <c r="F74" s="802"/>
      <c r="G74" s="802"/>
      <c r="H74" s="802"/>
      <c r="I74" s="802"/>
      <c r="J74" s="268"/>
      <c r="K74" s="270"/>
    </row>
    <row r="75" spans="2:11" ht="12.75">
      <c r="B75" s="256"/>
      <c r="C75" s="268"/>
      <c r="D75" s="268"/>
      <c r="E75" s="268"/>
      <c r="F75" s="262"/>
      <c r="G75" s="268"/>
      <c r="H75" s="268"/>
      <c r="I75" s="268"/>
      <c r="J75" s="268"/>
      <c r="K75" s="270"/>
    </row>
    <row r="76" spans="2:11" ht="12.75">
      <c r="B76" s="256"/>
      <c r="C76" s="268"/>
      <c r="D76" s="268"/>
      <c r="E76" s="268"/>
      <c r="F76" s="262"/>
      <c r="G76" s="268"/>
      <c r="H76" s="268"/>
      <c r="I76" s="268"/>
      <c r="J76" s="268"/>
      <c r="K76" s="270"/>
    </row>
    <row r="77" spans="2:11" ht="12.75">
      <c r="B77" s="264"/>
      <c r="C77" s="265"/>
      <c r="D77" s="265"/>
      <c r="E77" s="265"/>
      <c r="F77" s="266"/>
      <c r="G77" s="265"/>
      <c r="H77" s="265"/>
      <c r="I77" s="265"/>
      <c r="J77" s="265"/>
      <c r="K77" s="295"/>
    </row>
    <row r="91" ht="12.75">
      <c r="G91" s="383"/>
    </row>
  </sheetData>
  <sheetProtection formatCells="0" formatColumns="0" formatRows="0" insertColumns="0" insertRows="0" insertHyperlinks="0" deleteColumns="0" deleteRows="0" selectLockedCells="1" sort="0" autoFilter="0" pivotTables="0"/>
  <mergeCells count="42">
    <mergeCell ref="C74:I74"/>
    <mergeCell ref="C9:F9"/>
    <mergeCell ref="H9:J9"/>
    <mergeCell ref="C26:J26"/>
    <mergeCell ref="I15:I17"/>
    <mergeCell ref="C11:J11"/>
    <mergeCell ref="C10:J10"/>
    <mergeCell ref="H14:H17"/>
    <mergeCell ref="C19:J19"/>
    <mergeCell ref="C25:J25"/>
    <mergeCell ref="C7:K7"/>
    <mergeCell ref="B1:K1"/>
    <mergeCell ref="B2:K2"/>
    <mergeCell ref="B3:K3"/>
    <mergeCell ref="B4:K4"/>
    <mergeCell ref="B5:K5"/>
    <mergeCell ref="C51:I51"/>
    <mergeCell ref="C44:I44"/>
    <mergeCell ref="C46:J46"/>
    <mergeCell ref="C31:I31"/>
    <mergeCell ref="C37:I37"/>
    <mergeCell ref="C39:J39"/>
    <mergeCell ref="C71:I71"/>
    <mergeCell ref="F14:F17"/>
    <mergeCell ref="C14:C17"/>
    <mergeCell ref="E14:E17"/>
    <mergeCell ref="G14:G17"/>
    <mergeCell ref="C24:I24"/>
    <mergeCell ref="C58:J58"/>
    <mergeCell ref="C59:J59"/>
    <mergeCell ref="C70:I70"/>
    <mergeCell ref="C65:J65"/>
    <mergeCell ref="C64:I64"/>
    <mergeCell ref="C57:I57"/>
    <mergeCell ref="J15:J17"/>
    <mergeCell ref="D14:D17"/>
    <mergeCell ref="C32:J32"/>
    <mergeCell ref="C38:J38"/>
    <mergeCell ref="C45:J45"/>
    <mergeCell ref="C52:J52"/>
    <mergeCell ref="I14:J14"/>
    <mergeCell ref="C18:J18"/>
  </mergeCells>
  <printOptions horizontalCentered="1"/>
  <pageMargins left="0.51" right="0.31496062992125984" top="0.4330708661417323" bottom="0.6692913385826772" header="0" footer="0"/>
  <pageSetup fitToHeight="2" horizontalDpi="300" verticalDpi="300" orientation="landscape" scale="70" r:id="rId2"/>
  <headerFooter alignWithMargins="0">
    <oddFooter>&amp;C_______________________
VoBo Ordenador Gasto&amp;RVicerrectoría Administrativa
&amp;F
&amp;A</oddFooter>
  </headerFooter>
  <rowBreaks count="1" manualBreakCount="1">
    <brk id="44" min="1" max="10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B1:S42"/>
  <sheetViews>
    <sheetView view="pageBreakPreview" zoomScale="90" zoomScaleSheetLayoutView="90" zoomScalePageLayoutView="0" workbookViewId="0" topLeftCell="A25">
      <selection activeCell="C38" sqref="C38:C39"/>
    </sheetView>
  </sheetViews>
  <sheetFormatPr defaultColWidth="23.140625" defaultRowHeight="12.75"/>
  <cols>
    <col min="1" max="1" width="3.00390625" style="342" customWidth="1"/>
    <col min="2" max="2" width="2.421875" style="342" customWidth="1"/>
    <col min="3" max="3" width="37.140625" style="342" customWidth="1"/>
    <col min="4" max="4" width="9.28125" style="342" customWidth="1"/>
    <col min="5" max="5" width="20.8515625" style="342" customWidth="1"/>
    <col min="6" max="6" width="20.8515625" style="347" customWidth="1"/>
    <col min="7" max="7" width="3.00390625" style="342" customWidth="1"/>
    <col min="8" max="235" width="11.421875" style="342" customWidth="1"/>
    <col min="236" max="16384" width="23.140625" style="342" customWidth="1"/>
  </cols>
  <sheetData>
    <row r="1" spans="2:7" s="44" customFormat="1" ht="12.75">
      <c r="B1" s="805"/>
      <c r="C1" s="806"/>
      <c r="D1" s="806"/>
      <c r="E1" s="806"/>
      <c r="F1" s="806"/>
      <c r="G1" s="807"/>
    </row>
    <row r="2" spans="2:7" s="44" customFormat="1" ht="12.75">
      <c r="B2" s="597"/>
      <c r="C2" s="811"/>
      <c r="D2" s="811"/>
      <c r="E2" s="811"/>
      <c r="F2" s="811"/>
      <c r="G2" s="812"/>
    </row>
    <row r="3" spans="2:7" s="44" customFormat="1" ht="12.75">
      <c r="B3" s="597"/>
      <c r="C3" s="811" t="s">
        <v>51</v>
      </c>
      <c r="D3" s="811"/>
      <c r="E3" s="811"/>
      <c r="F3" s="811"/>
      <c r="G3" s="812"/>
    </row>
    <row r="4" spans="2:7" s="44" customFormat="1" ht="12.75">
      <c r="B4" s="597"/>
      <c r="C4" s="811" t="s">
        <v>417</v>
      </c>
      <c r="D4" s="811"/>
      <c r="E4" s="811"/>
      <c r="F4" s="811"/>
      <c r="G4" s="812"/>
    </row>
    <row r="5" spans="2:7" s="44" customFormat="1" ht="12.75">
      <c r="B5" s="597"/>
      <c r="C5" s="811" t="s">
        <v>477</v>
      </c>
      <c r="D5" s="811"/>
      <c r="E5" s="811"/>
      <c r="F5" s="811"/>
      <c r="G5" s="812"/>
    </row>
    <row r="6" spans="2:7" s="44" customFormat="1" ht="12.75">
      <c r="B6" s="808"/>
      <c r="C6" s="809"/>
      <c r="D6" s="809"/>
      <c r="E6" s="809"/>
      <c r="F6" s="809"/>
      <c r="G6" s="810"/>
    </row>
    <row r="7" spans="2:7" s="44" customFormat="1" ht="12.75">
      <c r="B7" s="45"/>
      <c r="C7" s="46"/>
      <c r="D7" s="46"/>
      <c r="E7" s="46"/>
      <c r="F7" s="46"/>
      <c r="G7" s="47"/>
    </row>
    <row r="8" spans="2:17" s="302" customFormat="1" ht="12.75">
      <c r="B8" s="300"/>
      <c r="C8" s="841" t="s">
        <v>186</v>
      </c>
      <c r="D8" s="841"/>
      <c r="E8" s="841"/>
      <c r="F8" s="841"/>
      <c r="G8" s="301"/>
      <c r="O8" s="303"/>
      <c r="P8" s="303"/>
      <c r="Q8" s="303"/>
    </row>
    <row r="9" spans="2:17" s="302" customFormat="1" ht="12.75">
      <c r="B9" s="300"/>
      <c r="C9" s="335"/>
      <c r="D9" s="335"/>
      <c r="E9" s="335"/>
      <c r="F9" s="335"/>
      <c r="G9" s="301"/>
      <c r="O9" s="303"/>
      <c r="P9" s="303"/>
      <c r="Q9" s="303"/>
    </row>
    <row r="10" spans="2:19" s="306" customFormat="1" ht="12.75">
      <c r="B10" s="308"/>
      <c r="C10" s="842" t="s">
        <v>439</v>
      </c>
      <c r="D10" s="843"/>
      <c r="E10" s="843"/>
      <c r="F10" s="843"/>
      <c r="G10" s="304"/>
      <c r="H10" s="305"/>
      <c r="I10" s="305"/>
      <c r="J10" s="305"/>
      <c r="K10" s="305"/>
      <c r="L10" s="305"/>
      <c r="M10" s="305"/>
      <c r="N10" s="305"/>
      <c r="O10" s="303"/>
      <c r="P10" s="303"/>
      <c r="Q10" s="303"/>
      <c r="R10" s="305"/>
      <c r="S10" s="305"/>
    </row>
    <row r="11" spans="2:17" s="302" customFormat="1" ht="12.75">
      <c r="B11" s="336"/>
      <c r="C11" s="138"/>
      <c r="D11" s="138"/>
      <c r="E11" s="138"/>
      <c r="F11" s="138"/>
      <c r="G11" s="337"/>
      <c r="O11" s="303"/>
      <c r="P11" s="303"/>
      <c r="Q11" s="303"/>
    </row>
    <row r="12" spans="2:17" s="302" customFormat="1" ht="12.75">
      <c r="B12" s="300"/>
      <c r="C12" s="49"/>
      <c r="D12" s="49"/>
      <c r="E12" s="49"/>
      <c r="F12" s="307"/>
      <c r="G12" s="301"/>
      <c r="O12" s="303"/>
      <c r="P12" s="303"/>
      <c r="Q12" s="303"/>
    </row>
    <row r="13" spans="2:7" s="303" customFormat="1" ht="34.5" customHeight="1">
      <c r="B13" s="308"/>
      <c r="C13" s="814" t="s">
        <v>235</v>
      </c>
      <c r="D13" s="815"/>
      <c r="E13" s="815"/>
      <c r="F13" s="816"/>
      <c r="G13" s="309"/>
    </row>
    <row r="14" spans="2:7" s="303" customFormat="1" ht="15" customHeight="1">
      <c r="B14" s="308"/>
      <c r="C14" s="817" t="s">
        <v>442</v>
      </c>
      <c r="D14" s="818"/>
      <c r="E14" s="818"/>
      <c r="F14" s="819"/>
      <c r="G14" s="309"/>
    </row>
    <row r="15" spans="2:7" s="303" customFormat="1" ht="12.75">
      <c r="B15" s="308"/>
      <c r="C15" s="817" t="s">
        <v>443</v>
      </c>
      <c r="D15" s="818"/>
      <c r="E15" s="818"/>
      <c r="F15" s="819"/>
      <c r="G15" s="309"/>
    </row>
    <row r="16" spans="2:7" s="303" customFormat="1" ht="12.75">
      <c r="B16" s="308"/>
      <c r="C16" s="817" t="s">
        <v>444</v>
      </c>
      <c r="D16" s="818"/>
      <c r="E16" s="818"/>
      <c r="F16" s="819"/>
      <c r="G16" s="309"/>
    </row>
    <row r="17" spans="2:7" s="303" customFormat="1" ht="29.25" customHeight="1">
      <c r="B17" s="308"/>
      <c r="C17" s="822" t="s">
        <v>445</v>
      </c>
      <c r="D17" s="823"/>
      <c r="E17" s="823"/>
      <c r="F17" s="824"/>
      <c r="G17" s="309"/>
    </row>
    <row r="18" spans="2:7" s="311" customFormat="1" ht="25.5" customHeight="1">
      <c r="B18" s="310"/>
      <c r="C18" s="820" t="s">
        <v>27</v>
      </c>
      <c r="D18" s="820" t="s">
        <v>38</v>
      </c>
      <c r="E18" s="839" t="s">
        <v>24</v>
      </c>
      <c r="F18" s="840"/>
      <c r="G18" s="301"/>
    </row>
    <row r="19" spans="2:7" s="305" customFormat="1" ht="24" customHeight="1">
      <c r="B19" s="310"/>
      <c r="C19" s="821"/>
      <c r="D19" s="821"/>
      <c r="E19" s="131" t="s">
        <v>251</v>
      </c>
      <c r="F19" s="131" t="s">
        <v>18</v>
      </c>
      <c r="G19" s="304"/>
    </row>
    <row r="20" spans="2:7" s="306" customFormat="1" ht="12.75">
      <c r="B20" s="308"/>
      <c r="C20" s="312" t="s">
        <v>149</v>
      </c>
      <c r="D20" s="354">
        <v>0.06</v>
      </c>
      <c r="E20" s="351">
        <f>'COMPRA EQUIPO'!J71</f>
        <v>0</v>
      </c>
      <c r="F20" s="351">
        <f>E20*D20</f>
        <v>0</v>
      </c>
      <c r="G20" s="309"/>
    </row>
    <row r="21" spans="2:7" s="306" customFormat="1" ht="12.75">
      <c r="B21" s="308"/>
      <c r="C21" s="313" t="s">
        <v>147</v>
      </c>
      <c r="D21" s="355">
        <v>0.02</v>
      </c>
      <c r="E21" s="352">
        <f>'COMPRA EQUIPO'!J57</f>
        <v>0</v>
      </c>
      <c r="F21" s="352">
        <f>E21*D21</f>
        <v>0</v>
      </c>
      <c r="G21" s="309"/>
    </row>
    <row r="22" spans="2:7" s="306" customFormat="1" ht="12.75">
      <c r="B22" s="308"/>
      <c r="C22" s="314" t="s">
        <v>148</v>
      </c>
      <c r="D22" s="356">
        <v>0.02</v>
      </c>
      <c r="E22" s="353">
        <f>'COMPRA EQUIPO'!J64</f>
        <v>0</v>
      </c>
      <c r="F22" s="353">
        <f>E22*D22</f>
        <v>0</v>
      </c>
      <c r="G22" s="309"/>
    </row>
    <row r="23" spans="2:7" s="306" customFormat="1" ht="12.75">
      <c r="B23" s="308"/>
      <c r="C23" s="813" t="s">
        <v>250</v>
      </c>
      <c r="D23" s="813"/>
      <c r="E23" s="813"/>
      <c r="F23" s="219">
        <f>SUM(F20:F22)</f>
        <v>0</v>
      </c>
      <c r="G23" s="309"/>
    </row>
    <row r="24" spans="2:7" s="327" customFormat="1" ht="12.75">
      <c r="B24" s="323"/>
      <c r="C24" s="338"/>
      <c r="D24" s="338"/>
      <c r="E24" s="338"/>
      <c r="F24" s="338"/>
      <c r="G24" s="316"/>
    </row>
    <row r="25" spans="2:7" s="327" customFormat="1" ht="12.75">
      <c r="B25" s="323"/>
      <c r="C25" s="338"/>
      <c r="D25" s="338"/>
      <c r="E25" s="338"/>
      <c r="F25" s="338"/>
      <c r="G25" s="316"/>
    </row>
    <row r="26" spans="2:7" s="317" customFormat="1" ht="34.5" customHeight="1">
      <c r="B26" s="323"/>
      <c r="C26" s="833" t="s">
        <v>254</v>
      </c>
      <c r="D26" s="834"/>
      <c r="E26" s="834"/>
      <c r="F26" s="835"/>
      <c r="G26" s="316"/>
    </row>
    <row r="27" spans="2:7" s="317" customFormat="1" ht="29.25" customHeight="1">
      <c r="B27" s="323"/>
      <c r="C27" s="844" t="s">
        <v>446</v>
      </c>
      <c r="D27" s="845"/>
      <c r="E27" s="845"/>
      <c r="F27" s="846"/>
      <c r="G27" s="316"/>
    </row>
    <row r="28" spans="2:7" s="320" customFormat="1" ht="25.5" customHeight="1">
      <c r="B28" s="318"/>
      <c r="C28" s="787" t="s">
        <v>27</v>
      </c>
      <c r="D28" s="787" t="s">
        <v>38</v>
      </c>
      <c r="E28" s="831" t="s">
        <v>24</v>
      </c>
      <c r="F28" s="832"/>
      <c r="G28" s="319"/>
    </row>
    <row r="29" spans="2:7" s="322" customFormat="1" ht="24" customHeight="1">
      <c r="B29" s="318"/>
      <c r="C29" s="786"/>
      <c r="D29" s="786"/>
      <c r="E29" s="132" t="s">
        <v>252</v>
      </c>
      <c r="F29" s="132" t="s">
        <v>18</v>
      </c>
      <c r="G29" s="321"/>
    </row>
    <row r="30" spans="2:7" s="327" customFormat="1" ht="12.75">
      <c r="B30" s="323"/>
      <c r="C30" s="324" t="s">
        <v>73</v>
      </c>
      <c r="D30" s="325">
        <v>0.003</v>
      </c>
      <c r="E30" s="326"/>
      <c r="F30" s="357">
        <f>E30*$D30</f>
        <v>0</v>
      </c>
      <c r="G30" s="316"/>
    </row>
    <row r="31" spans="2:7" s="327" customFormat="1" ht="12.75">
      <c r="B31" s="323"/>
      <c r="C31" s="324" t="s">
        <v>74</v>
      </c>
      <c r="D31" s="325">
        <v>0.003</v>
      </c>
      <c r="E31" s="326"/>
      <c r="F31" s="357">
        <f>E31*$D31</f>
        <v>0</v>
      </c>
      <c r="G31" s="316"/>
    </row>
    <row r="32" spans="2:7" s="327" customFormat="1" ht="12.75">
      <c r="B32" s="323"/>
      <c r="C32" s="324" t="s">
        <v>75</v>
      </c>
      <c r="D32" s="325">
        <v>0.003</v>
      </c>
      <c r="E32" s="326"/>
      <c r="F32" s="357">
        <f>E32*$D32</f>
        <v>0</v>
      </c>
      <c r="G32" s="316"/>
    </row>
    <row r="33" spans="2:7" s="327" customFormat="1" ht="12.75">
      <c r="B33" s="323"/>
      <c r="C33" s="328" t="s">
        <v>76</v>
      </c>
      <c r="D33" s="325">
        <v>0.003</v>
      </c>
      <c r="E33" s="326"/>
      <c r="F33" s="357">
        <f>E33*$D33</f>
        <v>0</v>
      </c>
      <c r="G33" s="316"/>
    </row>
    <row r="34" spans="2:7" s="327" customFormat="1" ht="12.75">
      <c r="B34" s="323"/>
      <c r="C34" s="828" t="s">
        <v>253</v>
      </c>
      <c r="D34" s="829"/>
      <c r="E34" s="830"/>
      <c r="F34" s="207">
        <f>SUM(F30:F33)</f>
        <v>0</v>
      </c>
      <c r="G34" s="316"/>
    </row>
    <row r="35" spans="2:7" ht="12.75">
      <c r="B35" s="339"/>
      <c r="C35" s="340"/>
      <c r="D35" s="338"/>
      <c r="E35" s="338"/>
      <c r="F35" s="341"/>
      <c r="G35" s="319"/>
    </row>
    <row r="36" spans="2:7" s="663" customFormat="1" ht="34.5" customHeight="1">
      <c r="B36" s="664"/>
      <c r="C36" s="825" t="s">
        <v>489</v>
      </c>
      <c r="D36" s="826"/>
      <c r="E36" s="826"/>
      <c r="F36" s="827"/>
      <c r="G36" s="665"/>
    </row>
    <row r="37" spans="2:7" s="400" customFormat="1" ht="25.5" customHeight="1">
      <c r="B37" s="666"/>
      <c r="C37" s="667" t="s">
        <v>27</v>
      </c>
      <c r="D37" s="667" t="s">
        <v>490</v>
      </c>
      <c r="E37" s="132" t="s">
        <v>491</v>
      </c>
      <c r="F37" s="132" t="s">
        <v>18</v>
      </c>
      <c r="G37" s="330"/>
    </row>
    <row r="38" spans="2:7" s="315" customFormat="1" ht="12.75">
      <c r="B38" s="664"/>
      <c r="C38" s="668" t="s">
        <v>492</v>
      </c>
      <c r="D38" s="669">
        <f>6500*1.04</f>
        <v>6760</v>
      </c>
      <c r="E38" s="670"/>
      <c r="F38" s="671">
        <f>E38*$D38</f>
        <v>0</v>
      </c>
      <c r="G38" s="665"/>
    </row>
    <row r="39" spans="2:7" s="315" customFormat="1" ht="12.75">
      <c r="B39" s="664"/>
      <c r="C39" s="682" t="s">
        <v>493</v>
      </c>
      <c r="D39" s="669">
        <v>6800</v>
      </c>
      <c r="E39" s="670"/>
      <c r="F39" s="671">
        <f>E39*$D39</f>
        <v>0</v>
      </c>
      <c r="G39" s="665"/>
    </row>
    <row r="40" spans="2:7" s="315" customFormat="1" ht="12.75">
      <c r="B40" s="664"/>
      <c r="C40" s="668" t="s">
        <v>494</v>
      </c>
      <c r="D40" s="672"/>
      <c r="E40" s="670"/>
      <c r="F40" s="671">
        <f>E40*$D40</f>
        <v>0</v>
      </c>
      <c r="G40" s="665"/>
    </row>
    <row r="41" spans="2:7" s="673" customFormat="1" ht="15">
      <c r="B41" s="674"/>
      <c r="C41" s="836" t="s">
        <v>495</v>
      </c>
      <c r="D41" s="837"/>
      <c r="E41" s="838"/>
      <c r="F41" s="675">
        <f>SUM(F38:F40)</f>
        <v>0</v>
      </c>
      <c r="G41" s="676"/>
    </row>
    <row r="42" spans="2:7" ht="12.75">
      <c r="B42" s="343"/>
      <c r="C42" s="344"/>
      <c r="D42" s="344"/>
      <c r="E42" s="344"/>
      <c r="F42" s="345"/>
      <c r="G42" s="346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C41:E41"/>
    <mergeCell ref="E18:F18"/>
    <mergeCell ref="C4:G4"/>
    <mergeCell ref="C5:G5"/>
    <mergeCell ref="C14:F14"/>
    <mergeCell ref="C8:F8"/>
    <mergeCell ref="C10:F10"/>
    <mergeCell ref="C16:F16"/>
    <mergeCell ref="C27:F27"/>
    <mergeCell ref="C18:C19"/>
    <mergeCell ref="C36:F36"/>
    <mergeCell ref="C34:E34"/>
    <mergeCell ref="C28:C29"/>
    <mergeCell ref="D28:D29"/>
    <mergeCell ref="E28:F28"/>
    <mergeCell ref="C26:F26"/>
    <mergeCell ref="B1:G1"/>
    <mergeCell ref="B6:G6"/>
    <mergeCell ref="C2:G2"/>
    <mergeCell ref="C3:G3"/>
    <mergeCell ref="C23:E23"/>
    <mergeCell ref="C13:F13"/>
    <mergeCell ref="C15:F15"/>
    <mergeCell ref="D18:D19"/>
    <mergeCell ref="C17:F17"/>
  </mergeCells>
  <printOptions horizontalCentered="1"/>
  <pageMargins left="0.31496062992125984" right="0.31496062992125984" top="0.4330708661417323" bottom="0.6299212598425197" header="0" footer="0"/>
  <pageSetup fitToHeight="2" horizontalDpi="300" verticalDpi="300" orientation="landscape" scale="70" r:id="rId2"/>
  <headerFooter alignWithMargins="0">
    <oddFooter>&amp;C_______________________
VoBo Ordenador Gasto&amp;RVicerrectoría Administrativa
&amp;F
&amp;A</oddFooter>
  </headerFooter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B1:S42"/>
  <sheetViews>
    <sheetView view="pageBreakPreview" zoomScaleNormal="80" zoomScaleSheetLayoutView="100" zoomScalePageLayoutView="0" workbookViewId="0" topLeftCell="A5">
      <selection activeCell="F9" sqref="F9"/>
    </sheetView>
  </sheetViews>
  <sheetFormatPr defaultColWidth="0" defaultRowHeight="12.75"/>
  <cols>
    <col min="1" max="1" width="3.00390625" style="263" customWidth="1"/>
    <col min="2" max="2" width="3.421875" style="263" customWidth="1"/>
    <col min="3" max="3" width="35.28125" style="263" customWidth="1"/>
    <col min="4" max="4" width="12.57421875" style="263" customWidth="1"/>
    <col min="5" max="5" width="25.00390625" style="263" customWidth="1"/>
    <col min="6" max="6" width="25.00390625" style="383" customWidth="1"/>
    <col min="7" max="7" width="3.57421875" style="384" customWidth="1"/>
    <col min="8" max="8" width="31.421875" style="263" bestFit="1" customWidth="1"/>
    <col min="9" max="16384" width="0" style="263" hidden="1" customWidth="1"/>
  </cols>
  <sheetData>
    <row r="1" spans="2:7" s="30" customFormat="1" ht="12.75">
      <c r="B1" s="858"/>
      <c r="C1" s="859"/>
      <c r="D1" s="859"/>
      <c r="E1" s="859"/>
      <c r="F1" s="859"/>
      <c r="G1" s="860"/>
    </row>
    <row r="2" spans="2:7" s="30" customFormat="1" ht="12.75">
      <c r="B2" s="762"/>
      <c r="C2" s="763"/>
      <c r="D2" s="763"/>
      <c r="E2" s="763"/>
      <c r="F2" s="763"/>
      <c r="G2" s="764"/>
    </row>
    <row r="3" spans="2:7" s="30" customFormat="1" ht="191.25">
      <c r="B3" s="762" t="s">
        <v>51</v>
      </c>
      <c r="C3" s="763" t="s">
        <v>51</v>
      </c>
      <c r="D3" s="763"/>
      <c r="E3" s="763"/>
      <c r="F3" s="763"/>
      <c r="G3" s="764"/>
    </row>
    <row r="4" spans="2:7" s="30" customFormat="1" ht="191.25">
      <c r="B4" s="762" t="s">
        <v>417</v>
      </c>
      <c r="C4" s="763" t="s">
        <v>52</v>
      </c>
      <c r="D4" s="763"/>
      <c r="E4" s="763"/>
      <c r="F4" s="763"/>
      <c r="G4" s="764"/>
    </row>
    <row r="5" spans="2:7" s="30" customFormat="1" ht="102">
      <c r="B5" s="762" t="s">
        <v>477</v>
      </c>
      <c r="C5" s="763"/>
      <c r="D5" s="763"/>
      <c r="E5" s="763"/>
      <c r="F5" s="763"/>
      <c r="G5" s="764"/>
    </row>
    <row r="6" spans="2:7" s="30" customFormat="1" ht="12.75">
      <c r="B6" s="847"/>
      <c r="C6" s="848"/>
      <c r="D6" s="848"/>
      <c r="E6" s="848"/>
      <c r="F6" s="848"/>
      <c r="G6" s="849"/>
    </row>
    <row r="7" spans="2:7" s="30" customFormat="1" ht="12.75">
      <c r="B7" s="52"/>
      <c r="C7" s="53"/>
      <c r="D7" s="53"/>
      <c r="E7" s="53"/>
      <c r="F7" s="53"/>
      <c r="G7" s="54"/>
    </row>
    <row r="8" spans="2:7" s="255" customFormat="1" ht="12.75">
      <c r="B8" s="358"/>
      <c r="C8" s="850" t="s">
        <v>109</v>
      </c>
      <c r="D8" s="850"/>
      <c r="E8" s="850"/>
      <c r="F8" s="850"/>
      <c r="G8" s="851"/>
    </row>
    <row r="9" spans="2:7" s="255" customFormat="1" ht="12.75">
      <c r="B9" s="358"/>
      <c r="C9" s="55"/>
      <c r="D9" s="55"/>
      <c r="E9" s="55"/>
      <c r="F9" s="55"/>
      <c r="G9" s="359"/>
    </row>
    <row r="10" spans="2:19" s="306" customFormat="1" ht="12.75">
      <c r="B10" s="308"/>
      <c r="C10" s="842" t="s">
        <v>439</v>
      </c>
      <c r="D10" s="843"/>
      <c r="E10" s="843"/>
      <c r="F10" s="843"/>
      <c r="G10" s="304"/>
      <c r="H10" s="305"/>
      <c r="I10" s="305"/>
      <c r="J10" s="305"/>
      <c r="K10" s="305"/>
      <c r="L10" s="305"/>
      <c r="M10" s="305"/>
      <c r="N10" s="305"/>
      <c r="O10" s="303"/>
      <c r="P10" s="303"/>
      <c r="Q10" s="303"/>
      <c r="R10" s="305"/>
      <c r="S10" s="305"/>
    </row>
    <row r="11" spans="2:7" s="255" customFormat="1" ht="12.75">
      <c r="B11" s="360"/>
      <c r="C11" s="361"/>
      <c r="D11" s="361"/>
      <c r="E11" s="361"/>
      <c r="F11" s="362"/>
      <c r="G11" s="363"/>
    </row>
    <row r="12" spans="2:7" s="255" customFormat="1" ht="12.75">
      <c r="B12" s="358"/>
      <c r="C12" s="364"/>
      <c r="D12" s="364"/>
      <c r="E12" s="364"/>
      <c r="F12" s="365"/>
      <c r="G12" s="366"/>
    </row>
    <row r="13" spans="2:8" s="364" customFormat="1" ht="34.5" customHeight="1">
      <c r="B13" s="358"/>
      <c r="C13" s="814" t="s">
        <v>239</v>
      </c>
      <c r="D13" s="815"/>
      <c r="E13" s="815"/>
      <c r="F13" s="816"/>
      <c r="G13" s="35"/>
      <c r="H13" s="367"/>
    </row>
    <row r="14" spans="2:8" s="364" customFormat="1" ht="12.75">
      <c r="B14" s="358"/>
      <c r="C14" s="822" t="s">
        <v>447</v>
      </c>
      <c r="D14" s="823"/>
      <c r="E14" s="823"/>
      <c r="F14" s="824"/>
      <c r="G14" s="35"/>
      <c r="H14" s="367"/>
    </row>
    <row r="15" spans="2:8" s="57" customFormat="1" ht="19.5" customHeight="1">
      <c r="B15" s="56"/>
      <c r="C15" s="707" t="s">
        <v>37</v>
      </c>
      <c r="D15" s="707" t="s">
        <v>38</v>
      </c>
      <c r="E15" s="857" t="s">
        <v>24</v>
      </c>
      <c r="F15" s="857"/>
      <c r="G15" s="35"/>
      <c r="H15" s="30"/>
    </row>
    <row r="16" spans="2:8" s="57" customFormat="1" ht="19.5" customHeight="1">
      <c r="B16" s="56"/>
      <c r="C16" s="707"/>
      <c r="D16" s="707"/>
      <c r="E16" s="125" t="s">
        <v>251</v>
      </c>
      <c r="F16" s="125" t="s">
        <v>18</v>
      </c>
      <c r="G16" s="35"/>
      <c r="H16" s="30"/>
    </row>
    <row r="17" spans="2:8" s="255" customFormat="1" ht="12.75">
      <c r="B17" s="358"/>
      <c r="C17" s="368" t="s">
        <v>31</v>
      </c>
      <c r="D17" s="385">
        <v>0.1</v>
      </c>
      <c r="E17" s="386">
        <f>'COMPRA EQUIPO'!J24</f>
        <v>0</v>
      </c>
      <c r="F17" s="387">
        <f>'COMPRA EQUIPO'!J24*'SERVICIOS MANTENIMIENTO'!$D$17</f>
        <v>0</v>
      </c>
      <c r="G17" s="35"/>
      <c r="H17" s="30"/>
    </row>
    <row r="18" spans="2:8" s="255" customFormat="1" ht="12.75">
      <c r="B18" s="358"/>
      <c r="C18" s="369" t="s">
        <v>32</v>
      </c>
      <c r="D18" s="388">
        <v>0.06</v>
      </c>
      <c r="E18" s="389">
        <f>'COMPRA EQUIPO'!J31</f>
        <v>0</v>
      </c>
      <c r="F18" s="390">
        <f>'COMPRA EQUIPO'!J31*'SERVICIOS MANTENIMIENTO'!$D$18</f>
        <v>0</v>
      </c>
      <c r="G18" s="35"/>
      <c r="H18" s="30"/>
    </row>
    <row r="19" spans="2:8" s="255" customFormat="1" ht="12.75">
      <c r="B19" s="358"/>
      <c r="C19" s="369" t="s">
        <v>30</v>
      </c>
      <c r="D19" s="388">
        <v>0.03</v>
      </c>
      <c r="E19" s="389">
        <f>'COMPRA EQUIPO'!J37</f>
        <v>0</v>
      </c>
      <c r="F19" s="390">
        <f>'COMPRA EQUIPO'!J37*'SERVICIOS MANTENIMIENTO'!$D$19</f>
        <v>0</v>
      </c>
      <c r="G19" s="35"/>
      <c r="H19" s="30"/>
    </row>
    <row r="20" spans="2:8" s="255" customFormat="1" ht="12.75">
      <c r="B20" s="358"/>
      <c r="C20" s="369" t="s">
        <v>33</v>
      </c>
      <c r="D20" s="388">
        <v>0.06</v>
      </c>
      <c r="E20" s="389">
        <f>'COMPRA EQUIPO'!J44</f>
        <v>0</v>
      </c>
      <c r="F20" s="390">
        <f>'COMPRA EQUIPO'!J44*'SERVICIOS MANTENIMIENTO'!$D$20</f>
        <v>0</v>
      </c>
      <c r="G20" s="35"/>
      <c r="H20" s="30"/>
    </row>
    <row r="21" spans="2:8" s="255" customFormat="1" ht="12.75">
      <c r="B21" s="358"/>
      <c r="C21" s="369" t="s">
        <v>34</v>
      </c>
      <c r="D21" s="388">
        <v>0.1</v>
      </c>
      <c r="E21" s="389">
        <f>'COMPRA EQUIPO'!J51</f>
        <v>0</v>
      </c>
      <c r="F21" s="390">
        <f>'COMPRA EQUIPO'!J51*'SERVICIOS MANTENIMIENTO'!$D$21</f>
        <v>0</v>
      </c>
      <c r="G21" s="35"/>
      <c r="H21" s="30"/>
    </row>
    <row r="22" spans="2:8" s="255" customFormat="1" ht="12.75">
      <c r="B22" s="358"/>
      <c r="C22" s="369" t="s">
        <v>35</v>
      </c>
      <c r="D22" s="388">
        <v>0.06</v>
      </c>
      <c r="E22" s="389">
        <f>'COMPRA EQUIPO'!J57</f>
        <v>0</v>
      </c>
      <c r="F22" s="390">
        <f>'COMPRA EQUIPO'!J57*'SERVICIOS MANTENIMIENTO'!$D$22</f>
        <v>0</v>
      </c>
      <c r="G22" s="35"/>
      <c r="H22" s="30"/>
    </row>
    <row r="23" spans="2:8" s="255" customFormat="1" ht="12.75">
      <c r="B23" s="358"/>
      <c r="C23" s="369" t="s">
        <v>29</v>
      </c>
      <c r="D23" s="388">
        <v>0.1</v>
      </c>
      <c r="E23" s="389">
        <f>'COMPRA EQUIPO'!J64</f>
        <v>0</v>
      </c>
      <c r="F23" s="390">
        <f>'COMPRA EQUIPO'!J64*'SERVICIOS MANTENIMIENTO'!$D$23</f>
        <v>0</v>
      </c>
      <c r="G23" s="35"/>
      <c r="H23" s="30"/>
    </row>
    <row r="24" spans="2:8" s="255" customFormat="1" ht="12.75">
      <c r="B24" s="358"/>
      <c r="C24" s="370" t="s">
        <v>36</v>
      </c>
      <c r="D24" s="388">
        <v>0.1</v>
      </c>
      <c r="E24" s="391">
        <f>'COMPRA EQUIPO'!J70</f>
        <v>0</v>
      </c>
      <c r="F24" s="392">
        <f>'COMPRA EQUIPO'!J70*'SERVICIOS MANTENIMIENTO'!$D$24</f>
        <v>0</v>
      </c>
      <c r="G24" s="35"/>
      <c r="H24" s="30"/>
    </row>
    <row r="25" spans="2:8" s="255" customFormat="1" ht="12.75">
      <c r="B25" s="358"/>
      <c r="C25" s="854" t="s">
        <v>257</v>
      </c>
      <c r="D25" s="855"/>
      <c r="E25" s="856"/>
      <c r="F25" s="393">
        <f>SUM(F17:F24)</f>
        <v>0</v>
      </c>
      <c r="G25" s="35"/>
      <c r="H25" s="30"/>
    </row>
    <row r="26" spans="2:8" ht="12.75">
      <c r="B26" s="256"/>
      <c r="C26" s="338"/>
      <c r="D26" s="338"/>
      <c r="E26" s="338"/>
      <c r="F26" s="338"/>
      <c r="G26" s="21"/>
      <c r="H26" s="8"/>
    </row>
    <row r="27" spans="2:8" ht="12.75">
      <c r="B27" s="256"/>
      <c r="C27" s="268"/>
      <c r="D27" s="268"/>
      <c r="E27" s="268"/>
      <c r="F27" s="379"/>
      <c r="G27" s="21"/>
      <c r="H27" s="8"/>
    </row>
    <row r="28" spans="2:8" s="268" customFormat="1" ht="34.5" customHeight="1">
      <c r="B28" s="256"/>
      <c r="C28" s="833" t="s">
        <v>255</v>
      </c>
      <c r="D28" s="834"/>
      <c r="E28" s="834"/>
      <c r="F28" s="835"/>
      <c r="G28" s="21"/>
      <c r="H28" s="270"/>
    </row>
    <row r="29" spans="2:8" s="268" customFormat="1" ht="30.75" customHeight="1">
      <c r="B29" s="256"/>
      <c r="C29" s="844" t="s">
        <v>448</v>
      </c>
      <c r="D29" s="845"/>
      <c r="E29" s="845"/>
      <c r="F29" s="846"/>
      <c r="G29" s="21"/>
      <c r="H29" s="270"/>
    </row>
    <row r="30" spans="2:8" s="51" customFormat="1" ht="19.5" customHeight="1">
      <c r="B30" s="50"/>
      <c r="C30" s="719" t="s">
        <v>37</v>
      </c>
      <c r="D30" s="719" t="s">
        <v>175</v>
      </c>
      <c r="E30" s="742" t="s">
        <v>24</v>
      </c>
      <c r="F30" s="742"/>
      <c r="G30" s="21"/>
      <c r="H30" s="8"/>
    </row>
    <row r="31" spans="2:8" s="51" customFormat="1" ht="27" customHeight="1">
      <c r="B31" s="50"/>
      <c r="C31" s="719"/>
      <c r="D31" s="719"/>
      <c r="E31" s="124" t="s">
        <v>300</v>
      </c>
      <c r="F31" s="124" t="s">
        <v>18</v>
      </c>
      <c r="G31" s="21"/>
      <c r="H31" s="8"/>
    </row>
    <row r="32" spans="2:8" ht="12.75">
      <c r="B32" s="256"/>
      <c r="C32" s="371"/>
      <c r="D32" s="598"/>
      <c r="E32" s="372"/>
      <c r="F32" s="394">
        <f>E32*D32</f>
        <v>0</v>
      </c>
      <c r="G32" s="21"/>
      <c r="H32" s="8"/>
    </row>
    <row r="33" spans="2:8" ht="12.75">
      <c r="B33" s="256"/>
      <c r="C33" s="373"/>
      <c r="D33" s="374"/>
      <c r="E33" s="375"/>
      <c r="F33" s="297">
        <f>D33*$E33</f>
        <v>0</v>
      </c>
      <c r="G33" s="21"/>
      <c r="H33" s="8"/>
    </row>
    <row r="34" spans="2:8" ht="12.75">
      <c r="B34" s="256"/>
      <c r="C34" s="373"/>
      <c r="D34" s="374"/>
      <c r="E34" s="375"/>
      <c r="F34" s="297">
        <f aca="true" t="shared" si="0" ref="F34:F39">D34*$E34</f>
        <v>0</v>
      </c>
      <c r="G34" s="21"/>
      <c r="H34" s="8"/>
    </row>
    <row r="35" spans="2:8" ht="12.75">
      <c r="B35" s="256"/>
      <c r="C35" s="373"/>
      <c r="D35" s="374"/>
      <c r="E35" s="375"/>
      <c r="F35" s="297">
        <f t="shared" si="0"/>
        <v>0</v>
      </c>
      <c r="G35" s="21"/>
      <c r="H35" s="8"/>
    </row>
    <row r="36" spans="2:8" ht="12.75">
      <c r="B36" s="256"/>
      <c r="C36" s="373"/>
      <c r="D36" s="374"/>
      <c r="E36" s="375"/>
      <c r="F36" s="297">
        <f t="shared" si="0"/>
        <v>0</v>
      </c>
      <c r="G36" s="21"/>
      <c r="H36" s="8"/>
    </row>
    <row r="37" spans="2:8" ht="12.75">
      <c r="B37" s="256"/>
      <c r="C37" s="373"/>
      <c r="D37" s="374"/>
      <c r="E37" s="375"/>
      <c r="F37" s="297">
        <f t="shared" si="0"/>
        <v>0</v>
      </c>
      <c r="G37" s="21"/>
      <c r="H37" s="8"/>
    </row>
    <row r="38" spans="2:8" ht="12.75">
      <c r="B38" s="256"/>
      <c r="C38" s="373"/>
      <c r="D38" s="374"/>
      <c r="E38" s="375"/>
      <c r="F38" s="297">
        <f t="shared" si="0"/>
        <v>0</v>
      </c>
      <c r="G38" s="21"/>
      <c r="H38" s="8"/>
    </row>
    <row r="39" spans="2:8" ht="12.75">
      <c r="B39" s="256"/>
      <c r="C39" s="376"/>
      <c r="D39" s="374"/>
      <c r="E39" s="377"/>
      <c r="F39" s="395">
        <f t="shared" si="0"/>
        <v>0</v>
      </c>
      <c r="G39" s="21"/>
      <c r="H39" s="8"/>
    </row>
    <row r="40" spans="2:8" ht="12.75">
      <c r="B40" s="256"/>
      <c r="C40" s="788" t="s">
        <v>256</v>
      </c>
      <c r="D40" s="852"/>
      <c r="E40" s="853"/>
      <c r="F40" s="188">
        <f>SUM(F32:F39)</f>
        <v>0</v>
      </c>
      <c r="G40" s="21"/>
      <c r="H40" s="8"/>
    </row>
    <row r="41" spans="2:7" ht="12.75">
      <c r="B41" s="256"/>
      <c r="C41" s="268"/>
      <c r="D41" s="268"/>
      <c r="E41" s="268"/>
      <c r="F41" s="379"/>
      <c r="G41" s="380"/>
    </row>
    <row r="42" spans="2:7" ht="12.75">
      <c r="B42" s="264"/>
      <c r="C42" s="265"/>
      <c r="D42" s="265"/>
      <c r="E42" s="265"/>
      <c r="F42" s="381"/>
      <c r="G42" s="382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C29:F29"/>
    <mergeCell ref="C15:C16"/>
    <mergeCell ref="D15:D16"/>
    <mergeCell ref="B1:G1"/>
    <mergeCell ref="B2:G2"/>
    <mergeCell ref="B3:G3"/>
    <mergeCell ref="B4:G4"/>
    <mergeCell ref="C14:F14"/>
    <mergeCell ref="C28:F28"/>
    <mergeCell ref="B5:G5"/>
    <mergeCell ref="B6:G6"/>
    <mergeCell ref="C8:G8"/>
    <mergeCell ref="C10:F10"/>
    <mergeCell ref="C13:F13"/>
    <mergeCell ref="C40:E40"/>
    <mergeCell ref="C30:C31"/>
    <mergeCell ref="D30:D31"/>
    <mergeCell ref="E30:F30"/>
    <mergeCell ref="C25:E25"/>
    <mergeCell ref="E15:F15"/>
  </mergeCells>
  <printOptions horizontalCentered="1"/>
  <pageMargins left="0.31496062992125984" right="0.31496062992125984" top="0.4330708661417323" bottom="0.6299212598425197" header="0" footer="0"/>
  <pageSetup horizontalDpi="300" verticalDpi="300" orientation="landscape" scale="70" r:id="rId2"/>
  <headerFooter alignWithMargins="0">
    <oddFooter>&amp;C_______________________
VoBo Ordenador Gasto&amp;RVicerrectoría Administrativa
&amp;F
&amp;A</oddFooter>
  </headerFooter>
  <rowBreaks count="1" manualBreakCount="1">
    <brk id="42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tabColor indexed="23"/>
  </sheetPr>
  <dimension ref="A1:K317"/>
  <sheetViews>
    <sheetView view="pageBreakPreview" zoomScale="75" zoomScaleNormal="70" zoomScaleSheetLayoutView="75" zoomScalePageLayoutView="70" workbookViewId="0" topLeftCell="A1">
      <selection activeCell="O24" sqref="O24"/>
    </sheetView>
  </sheetViews>
  <sheetFormatPr defaultColWidth="11.421875" defaultRowHeight="12.75"/>
  <cols>
    <col min="1" max="2" width="3.57421875" style="327" customWidth="1"/>
    <col min="3" max="3" width="15.140625" style="327" customWidth="1"/>
    <col min="4" max="4" width="22.7109375" style="327" customWidth="1"/>
    <col min="5" max="5" width="47.140625" style="327" customWidth="1"/>
    <col min="6" max="6" width="19.00390625" style="320" customWidth="1"/>
    <col min="7" max="7" width="16.00390625" style="320" customWidth="1"/>
    <col min="8" max="8" width="18.8515625" style="407" bestFit="1" customWidth="1"/>
    <col min="9" max="9" width="12.8515625" style="327" customWidth="1"/>
    <col min="10" max="10" width="16.8515625" style="327" customWidth="1"/>
    <col min="11" max="11" width="3.28125" style="327" customWidth="1"/>
    <col min="12" max="16384" width="11.421875" style="327" customWidth="1"/>
  </cols>
  <sheetData>
    <row r="1" spans="1:11" s="44" customFormat="1" ht="12.75">
      <c r="A1" s="45"/>
      <c r="B1" s="863"/>
      <c r="C1" s="864"/>
      <c r="D1" s="864"/>
      <c r="E1" s="864"/>
      <c r="F1" s="864"/>
      <c r="G1" s="864"/>
      <c r="H1" s="864"/>
      <c r="I1" s="864"/>
      <c r="J1" s="864"/>
      <c r="K1" s="865"/>
    </row>
    <row r="2" spans="1:11" s="44" customFormat="1" ht="12.75">
      <c r="A2" s="599"/>
      <c r="B2" s="866"/>
      <c r="C2" s="811"/>
      <c r="D2" s="811"/>
      <c r="E2" s="811"/>
      <c r="F2" s="811"/>
      <c r="G2" s="811"/>
      <c r="H2" s="811"/>
      <c r="I2" s="811"/>
      <c r="J2" s="811"/>
      <c r="K2" s="812"/>
    </row>
    <row r="3" spans="1:11" s="44" customFormat="1" ht="12.75">
      <c r="A3" s="599"/>
      <c r="B3" s="866" t="s">
        <v>51</v>
      </c>
      <c r="C3" s="811" t="s">
        <v>51</v>
      </c>
      <c r="D3" s="811"/>
      <c r="E3" s="811"/>
      <c r="F3" s="811"/>
      <c r="G3" s="811"/>
      <c r="H3" s="811"/>
      <c r="I3" s="811"/>
      <c r="J3" s="811"/>
      <c r="K3" s="812"/>
    </row>
    <row r="4" spans="1:11" s="44" customFormat="1" ht="12.75">
      <c r="A4" s="599"/>
      <c r="B4" s="866" t="s">
        <v>417</v>
      </c>
      <c r="C4" s="811" t="s">
        <v>52</v>
      </c>
      <c r="D4" s="811"/>
      <c r="E4" s="811"/>
      <c r="F4" s="811"/>
      <c r="G4" s="811"/>
      <c r="H4" s="811"/>
      <c r="I4" s="811"/>
      <c r="J4" s="811"/>
      <c r="K4" s="812"/>
    </row>
    <row r="5" spans="1:11" s="44" customFormat="1" ht="12.75">
      <c r="A5" s="599"/>
      <c r="B5" s="866" t="s">
        <v>477</v>
      </c>
      <c r="C5" s="811"/>
      <c r="D5" s="811"/>
      <c r="E5" s="811"/>
      <c r="F5" s="811"/>
      <c r="G5" s="811"/>
      <c r="H5" s="811"/>
      <c r="I5" s="811"/>
      <c r="J5" s="811"/>
      <c r="K5" s="812"/>
    </row>
    <row r="6" spans="1:11" s="44" customFormat="1" ht="12.75">
      <c r="A6" s="599"/>
      <c r="B6" s="867"/>
      <c r="C6" s="868"/>
      <c r="D6" s="868"/>
      <c r="E6" s="868"/>
      <c r="F6" s="868"/>
      <c r="G6" s="868"/>
      <c r="H6" s="868"/>
      <c r="I6" s="868"/>
      <c r="J6" s="868"/>
      <c r="K6" s="869"/>
    </row>
    <row r="7" spans="1:11" s="44" customFormat="1" ht="12.75">
      <c r="A7" s="599"/>
      <c r="B7" s="45"/>
      <c r="C7" s="46"/>
      <c r="D7" s="46"/>
      <c r="E7" s="46"/>
      <c r="F7" s="58"/>
      <c r="G7" s="58"/>
      <c r="H7" s="58"/>
      <c r="I7" s="46"/>
      <c r="J7" s="46"/>
      <c r="K7" s="47"/>
    </row>
    <row r="8" spans="1:11" s="306" customFormat="1" ht="12.75">
      <c r="A8" s="308"/>
      <c r="B8" s="308"/>
      <c r="C8" s="870" t="s">
        <v>108</v>
      </c>
      <c r="D8" s="870"/>
      <c r="E8" s="870"/>
      <c r="F8" s="870"/>
      <c r="G8" s="870"/>
      <c r="H8" s="870"/>
      <c r="I8" s="870"/>
      <c r="J8" s="870"/>
      <c r="K8" s="304"/>
    </row>
    <row r="9" spans="1:11" s="306" customFormat="1" ht="12.75">
      <c r="A9" s="308"/>
      <c r="B9" s="308"/>
      <c r="C9" s="60"/>
      <c r="D9" s="60"/>
      <c r="E9" s="60"/>
      <c r="F9" s="60"/>
      <c r="G9" s="60"/>
      <c r="H9" s="14"/>
      <c r="I9" s="60"/>
      <c r="J9" s="60"/>
      <c r="K9" s="304"/>
    </row>
    <row r="10" spans="1:11" s="306" customFormat="1" ht="12.75">
      <c r="A10" s="308"/>
      <c r="B10" s="308"/>
      <c r="C10" s="59" t="s">
        <v>449</v>
      </c>
      <c r="D10" s="59"/>
      <c r="E10" s="59"/>
      <c r="F10" s="600" t="s">
        <v>285</v>
      </c>
      <c r="G10" s="61"/>
      <c r="H10" s="14"/>
      <c r="I10" s="59"/>
      <c r="J10" s="59"/>
      <c r="K10" s="304"/>
    </row>
    <row r="11" spans="1:11" s="306" customFormat="1" ht="12.75">
      <c r="A11" s="308"/>
      <c r="B11" s="308"/>
      <c r="C11" s="842" t="s">
        <v>428</v>
      </c>
      <c r="D11" s="842"/>
      <c r="E11" s="842"/>
      <c r="F11" s="842"/>
      <c r="G11" s="842"/>
      <c r="H11" s="842"/>
      <c r="I11" s="842"/>
      <c r="J11" s="842"/>
      <c r="K11" s="304"/>
    </row>
    <row r="12" spans="1:11" s="306" customFormat="1" ht="12.75">
      <c r="A12" s="308"/>
      <c r="B12" s="396"/>
      <c r="C12" s="871"/>
      <c r="D12" s="871"/>
      <c r="E12" s="871"/>
      <c r="F12" s="871"/>
      <c r="G12" s="871"/>
      <c r="H12" s="871"/>
      <c r="I12" s="871"/>
      <c r="J12" s="871"/>
      <c r="K12" s="397"/>
    </row>
    <row r="13" spans="1:11" s="303" customFormat="1" ht="12.75">
      <c r="A13" s="308"/>
      <c r="B13" s="308"/>
      <c r="C13" s="62"/>
      <c r="F13" s="398"/>
      <c r="G13" s="305"/>
      <c r="H13" s="399"/>
      <c r="I13" s="174"/>
      <c r="J13" s="174"/>
      <c r="K13" s="309"/>
    </row>
    <row r="14" spans="1:11" s="311" customFormat="1" ht="25.5" customHeight="1">
      <c r="A14" s="310"/>
      <c r="B14" s="310"/>
      <c r="C14" s="881" t="s">
        <v>19</v>
      </c>
      <c r="D14" s="820" t="s">
        <v>107</v>
      </c>
      <c r="E14" s="820" t="s">
        <v>21</v>
      </c>
      <c r="F14" s="820" t="s">
        <v>22</v>
      </c>
      <c r="G14" s="872" t="s">
        <v>23</v>
      </c>
      <c r="H14" s="707" t="s">
        <v>26</v>
      </c>
      <c r="I14" s="839" t="s">
        <v>24</v>
      </c>
      <c r="J14" s="840"/>
      <c r="K14" s="304"/>
    </row>
    <row r="15" spans="1:11" s="303" customFormat="1" ht="25.5" customHeight="1">
      <c r="A15" s="308"/>
      <c r="B15" s="308"/>
      <c r="C15" s="881"/>
      <c r="D15" s="880"/>
      <c r="E15" s="880"/>
      <c r="F15" s="880"/>
      <c r="G15" s="872"/>
      <c r="H15" s="707"/>
      <c r="I15" s="861" t="s">
        <v>175</v>
      </c>
      <c r="J15" s="861" t="s">
        <v>12</v>
      </c>
      <c r="K15" s="309"/>
    </row>
    <row r="16" spans="1:11" s="303" customFormat="1" ht="12.75">
      <c r="A16" s="308"/>
      <c r="B16" s="308"/>
      <c r="C16" s="881"/>
      <c r="D16" s="880"/>
      <c r="E16" s="880"/>
      <c r="F16" s="880"/>
      <c r="G16" s="872"/>
      <c r="H16" s="707"/>
      <c r="I16" s="862"/>
      <c r="J16" s="862"/>
      <c r="K16" s="309"/>
    </row>
    <row r="17" spans="1:11" s="263" customFormat="1" ht="34.5" customHeight="1">
      <c r="A17" s="256"/>
      <c r="B17" s="256"/>
      <c r="C17" s="877" t="s">
        <v>95</v>
      </c>
      <c r="D17" s="878"/>
      <c r="E17" s="878"/>
      <c r="F17" s="878"/>
      <c r="G17" s="878"/>
      <c r="H17" s="878"/>
      <c r="I17" s="878"/>
      <c r="J17" s="879"/>
      <c r="K17" s="270"/>
    </row>
    <row r="18" spans="1:11" s="263" customFormat="1" ht="12.75">
      <c r="A18" s="256"/>
      <c r="B18" s="256"/>
      <c r="C18" s="285"/>
      <c r="D18" s="286"/>
      <c r="E18" s="287"/>
      <c r="F18" s="285"/>
      <c r="G18" s="285"/>
      <c r="H18" s="288"/>
      <c r="I18" s="288"/>
      <c r="J18" s="297">
        <f>$H18*I18</f>
        <v>0</v>
      </c>
      <c r="K18" s="270"/>
    </row>
    <row r="19" spans="1:11" s="263" customFormat="1" ht="12.75">
      <c r="A19" s="256"/>
      <c r="B19" s="256"/>
      <c r="C19" s="285"/>
      <c r="D19" s="286"/>
      <c r="E19" s="287"/>
      <c r="F19" s="285"/>
      <c r="G19" s="285"/>
      <c r="H19" s="288"/>
      <c r="I19" s="288"/>
      <c r="J19" s="297">
        <f>$H19*I19</f>
        <v>0</v>
      </c>
      <c r="K19" s="270"/>
    </row>
    <row r="20" spans="1:11" s="263" customFormat="1" ht="12.75">
      <c r="A20" s="256"/>
      <c r="B20" s="256"/>
      <c r="C20" s="285"/>
      <c r="D20" s="286"/>
      <c r="E20" s="287"/>
      <c r="F20" s="285"/>
      <c r="G20" s="285"/>
      <c r="H20" s="288"/>
      <c r="I20" s="288"/>
      <c r="J20" s="297">
        <f>$H20*I20</f>
        <v>0</v>
      </c>
      <c r="K20" s="270"/>
    </row>
    <row r="21" spans="1:11" s="291" customFormat="1" ht="12.75">
      <c r="A21" s="289"/>
      <c r="B21" s="289"/>
      <c r="C21" s="782" t="s">
        <v>94</v>
      </c>
      <c r="D21" s="783"/>
      <c r="E21" s="783"/>
      <c r="F21" s="783"/>
      <c r="G21" s="783"/>
      <c r="H21" s="783"/>
      <c r="I21" s="876"/>
      <c r="J21" s="124">
        <f>SUM(J18:J20)</f>
        <v>0</v>
      </c>
      <c r="K21" s="290"/>
    </row>
    <row r="22" spans="1:11" s="263" customFormat="1" ht="34.5" customHeight="1">
      <c r="A22" s="256"/>
      <c r="B22" s="256"/>
      <c r="C22" s="791" t="s">
        <v>236</v>
      </c>
      <c r="D22" s="882"/>
      <c r="E22" s="882"/>
      <c r="F22" s="882"/>
      <c r="G22" s="882"/>
      <c r="H22" s="882"/>
      <c r="I22" s="882"/>
      <c r="J22" s="883"/>
      <c r="K22" s="270"/>
    </row>
    <row r="23" spans="1:11" s="263" customFormat="1" ht="12.75">
      <c r="A23" s="256"/>
      <c r="B23" s="256"/>
      <c r="C23" s="884" t="s">
        <v>450</v>
      </c>
      <c r="D23" s="885"/>
      <c r="E23" s="885"/>
      <c r="F23" s="885"/>
      <c r="G23" s="885"/>
      <c r="H23" s="885"/>
      <c r="I23" s="885"/>
      <c r="J23" s="886"/>
      <c r="K23" s="270"/>
    </row>
    <row r="24" spans="1:11" s="263" customFormat="1" ht="12.75">
      <c r="A24" s="256"/>
      <c r="B24" s="256"/>
      <c r="C24" s="401"/>
      <c r="D24" s="286"/>
      <c r="E24" s="286"/>
      <c r="F24" s="285"/>
      <c r="G24" s="285"/>
      <c r="H24" s="288"/>
      <c r="I24" s="288"/>
      <c r="J24" s="297">
        <f>$H24*I24</f>
        <v>0</v>
      </c>
      <c r="K24" s="270"/>
    </row>
    <row r="25" spans="1:11" s="263" customFormat="1" ht="12.75">
      <c r="A25" s="256"/>
      <c r="B25" s="256"/>
      <c r="C25" s="401"/>
      <c r="D25" s="286"/>
      <c r="E25" s="286"/>
      <c r="F25" s="285"/>
      <c r="G25" s="285"/>
      <c r="H25" s="288"/>
      <c r="I25" s="288"/>
      <c r="J25" s="297">
        <f>$H25*I25</f>
        <v>0</v>
      </c>
      <c r="K25" s="270"/>
    </row>
    <row r="26" spans="1:11" s="263" customFormat="1" ht="12.75">
      <c r="A26" s="256"/>
      <c r="B26" s="256"/>
      <c r="C26" s="401"/>
      <c r="D26" s="286"/>
      <c r="E26" s="286"/>
      <c r="F26" s="285"/>
      <c r="G26" s="285"/>
      <c r="H26" s="288"/>
      <c r="I26" s="288"/>
      <c r="J26" s="297">
        <f>$H26*I26</f>
        <v>0</v>
      </c>
      <c r="K26" s="270"/>
    </row>
    <row r="27" spans="1:11" s="291" customFormat="1" ht="12.75">
      <c r="A27" s="289"/>
      <c r="B27" s="289"/>
      <c r="C27" s="782"/>
      <c r="D27" s="783"/>
      <c r="E27" s="783"/>
      <c r="F27" s="783"/>
      <c r="G27" s="783"/>
      <c r="H27" s="783"/>
      <c r="I27" s="876"/>
      <c r="J27" s="124">
        <f>SUM(J24:J26)</f>
        <v>0</v>
      </c>
      <c r="K27" s="290"/>
    </row>
    <row r="28" spans="1:11" s="263" customFormat="1" ht="34.5" customHeight="1">
      <c r="A28" s="256"/>
      <c r="B28" s="256"/>
      <c r="C28" s="877" t="s">
        <v>367</v>
      </c>
      <c r="D28" s="878"/>
      <c r="E28" s="878"/>
      <c r="F28" s="878"/>
      <c r="G28" s="878"/>
      <c r="H28" s="878"/>
      <c r="I28" s="878"/>
      <c r="J28" s="879"/>
      <c r="K28" s="270"/>
    </row>
    <row r="29" spans="1:11" s="263" customFormat="1" ht="12.75">
      <c r="A29" s="256"/>
      <c r="B29" s="256"/>
      <c r="C29" s="285"/>
      <c r="D29" s="286"/>
      <c r="E29" s="287"/>
      <c r="F29" s="285"/>
      <c r="G29" s="285"/>
      <c r="H29" s="288"/>
      <c r="I29" s="288"/>
      <c r="J29" s="297">
        <f>$H29*I29</f>
        <v>0</v>
      </c>
      <c r="K29" s="270"/>
    </row>
    <row r="30" spans="1:11" s="263" customFormat="1" ht="12.75">
      <c r="A30" s="256"/>
      <c r="B30" s="256"/>
      <c r="C30" s="285"/>
      <c r="D30" s="286"/>
      <c r="E30" s="287"/>
      <c r="F30" s="285"/>
      <c r="G30" s="285"/>
      <c r="H30" s="288"/>
      <c r="I30" s="288"/>
      <c r="J30" s="297">
        <f>$H30*I30</f>
        <v>0</v>
      </c>
      <c r="K30" s="270"/>
    </row>
    <row r="31" spans="1:11" s="263" customFormat="1" ht="12.75">
      <c r="A31" s="256"/>
      <c r="B31" s="256"/>
      <c r="C31" s="285"/>
      <c r="D31" s="286"/>
      <c r="E31" s="287"/>
      <c r="F31" s="285"/>
      <c r="G31" s="285"/>
      <c r="H31" s="288"/>
      <c r="I31" s="288"/>
      <c r="J31" s="297">
        <f>$H31*I31</f>
        <v>0</v>
      </c>
      <c r="K31" s="270"/>
    </row>
    <row r="32" spans="1:11" s="291" customFormat="1" ht="12.75">
      <c r="A32" s="289"/>
      <c r="B32" s="289"/>
      <c r="C32" s="782" t="s">
        <v>97</v>
      </c>
      <c r="D32" s="783"/>
      <c r="E32" s="783"/>
      <c r="F32" s="783"/>
      <c r="G32" s="783"/>
      <c r="H32" s="783"/>
      <c r="I32" s="876"/>
      <c r="J32" s="124">
        <f>SUM(J29:J31)</f>
        <v>0</v>
      </c>
      <c r="K32" s="290"/>
    </row>
    <row r="33" spans="1:11" s="263" customFormat="1" ht="34.5" customHeight="1">
      <c r="A33" s="256"/>
      <c r="B33" s="256"/>
      <c r="C33" s="877" t="s">
        <v>96</v>
      </c>
      <c r="D33" s="878"/>
      <c r="E33" s="878"/>
      <c r="F33" s="878"/>
      <c r="G33" s="878"/>
      <c r="H33" s="878"/>
      <c r="I33" s="878"/>
      <c r="J33" s="879"/>
      <c r="K33" s="270"/>
    </row>
    <row r="34" spans="1:11" s="263" customFormat="1" ht="12.75">
      <c r="A34" s="256"/>
      <c r="B34" s="256"/>
      <c r="C34" s="285"/>
      <c r="D34" s="286"/>
      <c r="E34" s="287"/>
      <c r="F34" s="285"/>
      <c r="G34" s="285"/>
      <c r="H34" s="288"/>
      <c r="I34" s="288"/>
      <c r="J34" s="297">
        <f>$H34*I34</f>
        <v>0</v>
      </c>
      <c r="K34" s="270"/>
    </row>
    <row r="35" spans="1:11" s="263" customFormat="1" ht="12.75">
      <c r="A35" s="256"/>
      <c r="B35" s="256"/>
      <c r="C35" s="285"/>
      <c r="D35" s="286"/>
      <c r="E35" s="287"/>
      <c r="F35" s="285"/>
      <c r="G35" s="285"/>
      <c r="H35" s="288"/>
      <c r="I35" s="288"/>
      <c r="J35" s="297">
        <f>$H35*I35</f>
        <v>0</v>
      </c>
      <c r="K35" s="270"/>
    </row>
    <row r="36" spans="1:11" s="263" customFormat="1" ht="12.75">
      <c r="A36" s="256"/>
      <c r="B36" s="256"/>
      <c r="C36" s="285"/>
      <c r="D36" s="286"/>
      <c r="E36" s="287"/>
      <c r="F36" s="285"/>
      <c r="G36" s="285"/>
      <c r="H36" s="288"/>
      <c r="I36" s="288"/>
      <c r="J36" s="297">
        <f>$H36*I36</f>
        <v>0</v>
      </c>
      <c r="K36" s="270"/>
    </row>
    <row r="37" spans="1:11" s="291" customFormat="1" ht="12.75">
      <c r="A37" s="289"/>
      <c r="B37" s="289"/>
      <c r="C37" s="782" t="s">
        <v>98</v>
      </c>
      <c r="D37" s="783"/>
      <c r="E37" s="783"/>
      <c r="F37" s="783"/>
      <c r="G37" s="783"/>
      <c r="H37" s="783"/>
      <c r="I37" s="876"/>
      <c r="J37" s="124">
        <f>SUM(J34:J36)</f>
        <v>0</v>
      </c>
      <c r="K37" s="290"/>
    </row>
    <row r="38" spans="1:11" s="263" customFormat="1" ht="34.5" customHeight="1">
      <c r="A38" s="256"/>
      <c r="B38" s="256"/>
      <c r="C38" s="877" t="s">
        <v>99</v>
      </c>
      <c r="D38" s="878"/>
      <c r="E38" s="878"/>
      <c r="F38" s="878"/>
      <c r="G38" s="878"/>
      <c r="H38" s="878"/>
      <c r="I38" s="878"/>
      <c r="J38" s="879"/>
      <c r="K38" s="270"/>
    </row>
    <row r="39" spans="1:11" s="263" customFormat="1" ht="12.75">
      <c r="A39" s="256"/>
      <c r="B39" s="256"/>
      <c r="C39" s="285"/>
      <c r="D39" s="286"/>
      <c r="E39" s="287"/>
      <c r="F39" s="285"/>
      <c r="G39" s="285"/>
      <c r="H39" s="288"/>
      <c r="I39" s="288"/>
      <c r="J39" s="297">
        <f>$H39*I39</f>
        <v>0</v>
      </c>
      <c r="K39" s="270"/>
    </row>
    <row r="40" spans="1:11" s="263" customFormat="1" ht="12.75">
      <c r="A40" s="256"/>
      <c r="B40" s="256"/>
      <c r="C40" s="285"/>
      <c r="D40" s="286"/>
      <c r="E40" s="287"/>
      <c r="F40" s="285"/>
      <c r="G40" s="285"/>
      <c r="H40" s="288"/>
      <c r="I40" s="288"/>
      <c r="J40" s="297">
        <f>$H40*I40</f>
        <v>0</v>
      </c>
      <c r="K40" s="270"/>
    </row>
    <row r="41" spans="1:11" s="263" customFormat="1" ht="12.75">
      <c r="A41" s="256"/>
      <c r="B41" s="256"/>
      <c r="C41" s="285"/>
      <c r="D41" s="286"/>
      <c r="E41" s="287"/>
      <c r="F41" s="285"/>
      <c r="G41" s="285"/>
      <c r="H41" s="288"/>
      <c r="I41" s="288"/>
      <c r="J41" s="297">
        <f>$H41*I41</f>
        <v>0</v>
      </c>
      <c r="K41" s="270"/>
    </row>
    <row r="42" spans="1:11" s="291" customFormat="1" ht="12.75">
      <c r="A42" s="289"/>
      <c r="B42" s="289"/>
      <c r="C42" s="782" t="s">
        <v>100</v>
      </c>
      <c r="D42" s="783"/>
      <c r="E42" s="783"/>
      <c r="F42" s="783"/>
      <c r="G42" s="783"/>
      <c r="H42" s="783"/>
      <c r="I42" s="876"/>
      <c r="J42" s="124">
        <f>SUM(J39:J41)</f>
        <v>0</v>
      </c>
      <c r="K42" s="290"/>
    </row>
    <row r="43" spans="1:11" s="263" customFormat="1" ht="34.5" customHeight="1">
      <c r="A43" s="256"/>
      <c r="B43" s="256"/>
      <c r="C43" s="791" t="s">
        <v>237</v>
      </c>
      <c r="D43" s="882"/>
      <c r="E43" s="882"/>
      <c r="F43" s="882"/>
      <c r="G43" s="882"/>
      <c r="H43" s="882"/>
      <c r="I43" s="882"/>
      <c r="J43" s="883"/>
      <c r="K43" s="270"/>
    </row>
    <row r="44" spans="1:11" s="263" customFormat="1" ht="12.75">
      <c r="A44" s="256"/>
      <c r="B44" s="256"/>
      <c r="C44" s="884" t="s">
        <v>451</v>
      </c>
      <c r="D44" s="885"/>
      <c r="E44" s="885"/>
      <c r="F44" s="885"/>
      <c r="G44" s="885"/>
      <c r="H44" s="885"/>
      <c r="I44" s="885"/>
      <c r="J44" s="886"/>
      <c r="K44" s="270"/>
    </row>
    <row r="45" spans="1:11" s="263" customFormat="1" ht="12.75">
      <c r="A45" s="256"/>
      <c r="B45" s="256"/>
      <c r="C45" s="285"/>
      <c r="D45" s="286"/>
      <c r="E45" s="287"/>
      <c r="F45" s="285"/>
      <c r="G45" s="285"/>
      <c r="H45" s="288"/>
      <c r="I45" s="288"/>
      <c r="J45" s="297">
        <f>$H45*I45</f>
        <v>0</v>
      </c>
      <c r="K45" s="270"/>
    </row>
    <row r="46" spans="1:11" s="263" customFormat="1" ht="12.75">
      <c r="A46" s="256"/>
      <c r="B46" s="256"/>
      <c r="C46" s="401"/>
      <c r="D46" s="286"/>
      <c r="E46" s="286"/>
      <c r="F46" s="402"/>
      <c r="G46" s="402"/>
      <c r="H46" s="403"/>
      <c r="I46" s="288"/>
      <c r="J46" s="297">
        <f>$H46*I46</f>
        <v>0</v>
      </c>
      <c r="K46" s="270"/>
    </row>
    <row r="47" spans="1:11" s="263" customFormat="1" ht="12.75">
      <c r="A47" s="256"/>
      <c r="B47" s="256"/>
      <c r="C47" s="401"/>
      <c r="D47" s="286"/>
      <c r="E47" s="286"/>
      <c r="F47" s="402"/>
      <c r="G47" s="402"/>
      <c r="H47" s="403"/>
      <c r="I47" s="288"/>
      <c r="J47" s="297">
        <f>$H47*I47</f>
        <v>0</v>
      </c>
      <c r="K47" s="270"/>
    </row>
    <row r="48" spans="1:11" s="291" customFormat="1" ht="12.75">
      <c r="A48" s="289"/>
      <c r="B48" s="289"/>
      <c r="C48" s="782"/>
      <c r="D48" s="783"/>
      <c r="E48" s="783"/>
      <c r="F48" s="783"/>
      <c r="G48" s="783"/>
      <c r="H48" s="783"/>
      <c r="I48" s="876"/>
      <c r="J48" s="124">
        <f>SUM(J45:J47)</f>
        <v>0</v>
      </c>
      <c r="K48" s="290"/>
    </row>
    <row r="49" spans="1:11" s="263" customFormat="1" ht="34.5" customHeight="1">
      <c r="A49" s="256"/>
      <c r="B49" s="256"/>
      <c r="C49" s="791" t="s">
        <v>238</v>
      </c>
      <c r="D49" s="882"/>
      <c r="E49" s="882"/>
      <c r="F49" s="882"/>
      <c r="G49" s="882"/>
      <c r="H49" s="882"/>
      <c r="I49" s="882"/>
      <c r="J49" s="883"/>
      <c r="K49" s="270"/>
    </row>
    <row r="50" spans="1:11" s="263" customFormat="1" ht="12.75">
      <c r="A50" s="256"/>
      <c r="B50" s="256"/>
      <c r="C50" s="887" t="s">
        <v>366</v>
      </c>
      <c r="D50" s="888"/>
      <c r="E50" s="888"/>
      <c r="F50" s="888"/>
      <c r="G50" s="888"/>
      <c r="H50" s="888"/>
      <c r="I50" s="888"/>
      <c r="J50" s="889"/>
      <c r="K50" s="270"/>
    </row>
    <row r="51" spans="1:11" s="263" customFormat="1" ht="12.75">
      <c r="A51" s="256"/>
      <c r="B51" s="256"/>
      <c r="C51" s="285"/>
      <c r="D51" s="286"/>
      <c r="E51" s="287"/>
      <c r="F51" s="285"/>
      <c r="G51" s="285"/>
      <c r="H51" s="288"/>
      <c r="I51" s="288"/>
      <c r="J51" s="297">
        <f>$H51*I51</f>
        <v>0</v>
      </c>
      <c r="K51" s="270"/>
    </row>
    <row r="52" spans="1:11" s="263" customFormat="1" ht="12.75">
      <c r="A52" s="256"/>
      <c r="B52" s="256"/>
      <c r="C52" s="285"/>
      <c r="D52" s="286"/>
      <c r="E52" s="287"/>
      <c r="F52" s="285"/>
      <c r="G52" s="285"/>
      <c r="H52" s="288"/>
      <c r="I52" s="288"/>
      <c r="J52" s="297">
        <f>$H52*I52</f>
        <v>0</v>
      </c>
      <c r="K52" s="270"/>
    </row>
    <row r="53" spans="1:11" s="263" customFormat="1" ht="12" customHeight="1">
      <c r="A53" s="256"/>
      <c r="B53" s="256"/>
      <c r="C53" s="285"/>
      <c r="D53" s="286"/>
      <c r="E53" s="287"/>
      <c r="F53" s="285"/>
      <c r="G53" s="285"/>
      <c r="H53" s="288"/>
      <c r="I53" s="288"/>
      <c r="J53" s="297">
        <f>$H53*I53</f>
        <v>0</v>
      </c>
      <c r="K53" s="270"/>
    </row>
    <row r="54" spans="1:11" s="291" customFormat="1" ht="12.75">
      <c r="A54" s="289"/>
      <c r="B54" s="289"/>
      <c r="C54" s="782"/>
      <c r="D54" s="783"/>
      <c r="E54" s="783"/>
      <c r="F54" s="783"/>
      <c r="G54" s="783"/>
      <c r="H54" s="783"/>
      <c r="I54" s="876"/>
      <c r="J54" s="124">
        <f>SUM(J51:J53)</f>
        <v>0</v>
      </c>
      <c r="K54" s="290"/>
    </row>
    <row r="55" spans="1:11" s="263" customFormat="1" ht="34.5" customHeight="1">
      <c r="A55" s="256"/>
      <c r="B55" s="256"/>
      <c r="C55" s="877" t="s">
        <v>101</v>
      </c>
      <c r="D55" s="878"/>
      <c r="E55" s="878"/>
      <c r="F55" s="878"/>
      <c r="G55" s="878"/>
      <c r="H55" s="878"/>
      <c r="I55" s="878"/>
      <c r="J55" s="879"/>
      <c r="K55" s="270"/>
    </row>
    <row r="56" spans="1:11" s="263" customFormat="1" ht="12.75">
      <c r="A56" s="256"/>
      <c r="B56" s="256"/>
      <c r="C56" s="285"/>
      <c r="D56" s="286"/>
      <c r="E56" s="287"/>
      <c r="F56" s="285"/>
      <c r="G56" s="285"/>
      <c r="H56" s="288"/>
      <c r="I56" s="288"/>
      <c r="J56" s="297">
        <f>$H56*I56</f>
        <v>0</v>
      </c>
      <c r="K56" s="270"/>
    </row>
    <row r="57" spans="1:11" s="263" customFormat="1" ht="12.75">
      <c r="A57" s="256"/>
      <c r="B57" s="256"/>
      <c r="C57" s="285"/>
      <c r="D57" s="286"/>
      <c r="E57" s="287"/>
      <c r="F57" s="285"/>
      <c r="G57" s="285"/>
      <c r="H57" s="288"/>
      <c r="I57" s="288"/>
      <c r="J57" s="297">
        <f>$H57*I57</f>
        <v>0</v>
      </c>
      <c r="K57" s="270"/>
    </row>
    <row r="58" spans="1:11" s="263" customFormat="1" ht="12" customHeight="1">
      <c r="A58" s="256"/>
      <c r="B58" s="256"/>
      <c r="C58" s="285"/>
      <c r="D58" s="286"/>
      <c r="E58" s="287"/>
      <c r="F58" s="285"/>
      <c r="G58" s="285"/>
      <c r="H58" s="288"/>
      <c r="I58" s="288"/>
      <c r="J58" s="297">
        <f>$H58*I58</f>
        <v>0</v>
      </c>
      <c r="K58" s="270"/>
    </row>
    <row r="59" spans="1:11" s="291" customFormat="1" ht="12.75">
      <c r="A59" s="289"/>
      <c r="B59" s="289"/>
      <c r="C59" s="782"/>
      <c r="D59" s="783"/>
      <c r="E59" s="783"/>
      <c r="F59" s="783"/>
      <c r="G59" s="783"/>
      <c r="H59" s="783"/>
      <c r="I59" s="876"/>
      <c r="J59" s="124">
        <f>SUM(J56:J58)</f>
        <v>0</v>
      </c>
      <c r="K59" s="290"/>
    </row>
    <row r="60" spans="1:11" s="629" customFormat="1" ht="34.5" customHeight="1">
      <c r="A60" s="259"/>
      <c r="B60" s="260"/>
      <c r="C60" s="890" t="s">
        <v>462</v>
      </c>
      <c r="D60" s="891"/>
      <c r="E60" s="891"/>
      <c r="F60" s="891"/>
      <c r="G60" s="891"/>
      <c r="H60" s="891"/>
      <c r="I60" s="891"/>
      <c r="J60" s="892"/>
      <c r="K60" s="628"/>
    </row>
    <row r="61" spans="2:11" s="259" customFormat="1" ht="12.75">
      <c r="B61" s="260"/>
      <c r="C61" s="630"/>
      <c r="D61" s="631"/>
      <c r="E61" s="632"/>
      <c r="F61" s="630"/>
      <c r="G61" s="630"/>
      <c r="H61" s="633"/>
      <c r="I61" s="633"/>
      <c r="J61" s="643">
        <f>$H61*I61</f>
        <v>0</v>
      </c>
      <c r="K61" s="628"/>
    </row>
    <row r="62" spans="2:11" s="259" customFormat="1" ht="12.75">
      <c r="B62" s="260"/>
      <c r="C62" s="630"/>
      <c r="D62" s="631"/>
      <c r="E62" s="632"/>
      <c r="F62" s="630"/>
      <c r="G62" s="630"/>
      <c r="H62" s="633"/>
      <c r="I62" s="633"/>
      <c r="J62" s="643">
        <f>$H62*I62</f>
        <v>0</v>
      </c>
      <c r="K62" s="628"/>
    </row>
    <row r="63" spans="2:11" s="259" customFormat="1" ht="12" customHeight="1">
      <c r="B63" s="260"/>
      <c r="C63" s="630"/>
      <c r="D63" s="631"/>
      <c r="E63" s="632"/>
      <c r="F63" s="630"/>
      <c r="G63" s="630"/>
      <c r="H63" s="633"/>
      <c r="I63" s="633"/>
      <c r="J63" s="643">
        <f>$H63*I63</f>
        <v>0</v>
      </c>
      <c r="K63" s="628"/>
    </row>
    <row r="64" spans="2:11" s="634" customFormat="1" ht="15">
      <c r="B64" s="635"/>
      <c r="C64" s="893"/>
      <c r="D64" s="894"/>
      <c r="E64" s="894"/>
      <c r="F64" s="894"/>
      <c r="G64" s="894"/>
      <c r="H64" s="894"/>
      <c r="I64" s="895"/>
      <c r="J64" s="636">
        <f>SUM(J61:J63)</f>
        <v>0</v>
      </c>
      <c r="K64" s="637"/>
    </row>
    <row r="65" spans="1:11" s="263" customFormat="1" ht="34.5" customHeight="1">
      <c r="A65" s="256"/>
      <c r="B65" s="256"/>
      <c r="C65" s="877" t="s">
        <v>102</v>
      </c>
      <c r="D65" s="878"/>
      <c r="E65" s="878"/>
      <c r="F65" s="878"/>
      <c r="G65" s="878"/>
      <c r="H65" s="878"/>
      <c r="I65" s="878"/>
      <c r="J65" s="879"/>
      <c r="K65" s="270"/>
    </row>
    <row r="66" spans="1:11" s="263" customFormat="1" ht="12.75">
      <c r="A66" s="256"/>
      <c r="B66" s="256"/>
      <c r="C66" s="285"/>
      <c r="D66" s="286"/>
      <c r="E66" s="287"/>
      <c r="F66" s="285"/>
      <c r="G66" s="285"/>
      <c r="H66" s="288"/>
      <c r="I66" s="288"/>
      <c r="J66" s="297">
        <f>$H66*I66</f>
        <v>0</v>
      </c>
      <c r="K66" s="270"/>
    </row>
    <row r="67" spans="1:11" s="263" customFormat="1" ht="12.75">
      <c r="A67" s="256"/>
      <c r="B67" s="256"/>
      <c r="C67" s="285"/>
      <c r="D67" s="286"/>
      <c r="E67" s="287"/>
      <c r="F67" s="285"/>
      <c r="G67" s="285"/>
      <c r="H67" s="288"/>
      <c r="I67" s="288"/>
      <c r="J67" s="297">
        <f>$H67*I67</f>
        <v>0</v>
      </c>
      <c r="K67" s="270"/>
    </row>
    <row r="68" spans="1:11" s="263" customFormat="1" ht="12" customHeight="1">
      <c r="A68" s="256"/>
      <c r="B68" s="256"/>
      <c r="C68" s="285"/>
      <c r="D68" s="286"/>
      <c r="E68" s="287"/>
      <c r="F68" s="285"/>
      <c r="G68" s="285"/>
      <c r="H68" s="288"/>
      <c r="I68" s="288"/>
      <c r="J68" s="297">
        <f>$H68*I68</f>
        <v>0</v>
      </c>
      <c r="K68" s="270"/>
    </row>
    <row r="69" spans="1:11" s="291" customFormat="1" ht="12.75">
      <c r="A69" s="289"/>
      <c r="B69" s="289"/>
      <c r="C69" s="782"/>
      <c r="D69" s="783"/>
      <c r="E69" s="783"/>
      <c r="F69" s="783"/>
      <c r="G69" s="783"/>
      <c r="H69" s="783"/>
      <c r="I69" s="876"/>
      <c r="J69" s="124">
        <f>SUM(J66:J68)</f>
        <v>0</v>
      </c>
      <c r="K69" s="290"/>
    </row>
    <row r="70" spans="1:11" s="263" customFormat="1" ht="34.5" customHeight="1">
      <c r="A70" s="256"/>
      <c r="B70" s="256"/>
      <c r="C70" s="877" t="s">
        <v>103</v>
      </c>
      <c r="D70" s="878"/>
      <c r="E70" s="878"/>
      <c r="F70" s="878"/>
      <c r="G70" s="878"/>
      <c r="H70" s="878"/>
      <c r="I70" s="878"/>
      <c r="J70" s="879"/>
      <c r="K70" s="270"/>
    </row>
    <row r="71" spans="1:11" s="263" customFormat="1" ht="12.75">
      <c r="A71" s="256"/>
      <c r="B71" s="256"/>
      <c r="C71" s="285"/>
      <c r="D71" s="286"/>
      <c r="E71" s="287"/>
      <c r="F71" s="285"/>
      <c r="G71" s="285"/>
      <c r="H71" s="288"/>
      <c r="I71" s="288"/>
      <c r="J71" s="297">
        <f>$H71*I71</f>
        <v>0</v>
      </c>
      <c r="K71" s="270"/>
    </row>
    <row r="72" spans="1:11" s="263" customFormat="1" ht="12.75">
      <c r="A72" s="256"/>
      <c r="B72" s="256"/>
      <c r="C72" s="285"/>
      <c r="D72" s="286"/>
      <c r="E72" s="287"/>
      <c r="F72" s="285"/>
      <c r="G72" s="285"/>
      <c r="H72" s="288"/>
      <c r="I72" s="288"/>
      <c r="J72" s="297">
        <f>$H72*I72</f>
        <v>0</v>
      </c>
      <c r="K72" s="270"/>
    </row>
    <row r="73" spans="1:11" s="263" customFormat="1" ht="12" customHeight="1">
      <c r="A73" s="256"/>
      <c r="B73" s="256"/>
      <c r="C73" s="285"/>
      <c r="D73" s="286"/>
      <c r="E73" s="287"/>
      <c r="F73" s="285"/>
      <c r="G73" s="285"/>
      <c r="H73" s="288"/>
      <c r="I73" s="288"/>
      <c r="J73" s="297">
        <f>$H73*I73</f>
        <v>0</v>
      </c>
      <c r="K73" s="270"/>
    </row>
    <row r="74" spans="1:11" s="291" customFormat="1" ht="12.75">
      <c r="A74" s="289"/>
      <c r="B74" s="289"/>
      <c r="C74" s="782" t="s">
        <v>104</v>
      </c>
      <c r="D74" s="783"/>
      <c r="E74" s="783"/>
      <c r="F74" s="783"/>
      <c r="G74" s="783"/>
      <c r="H74" s="783"/>
      <c r="I74" s="876"/>
      <c r="J74" s="124">
        <f>SUM(J71:J73)</f>
        <v>0</v>
      </c>
      <c r="K74" s="290"/>
    </row>
    <row r="75" spans="1:11" s="263" customFormat="1" ht="34.5" customHeight="1">
      <c r="A75" s="256"/>
      <c r="B75" s="256"/>
      <c r="C75" s="877" t="s">
        <v>463</v>
      </c>
      <c r="D75" s="878"/>
      <c r="E75" s="878"/>
      <c r="F75" s="878"/>
      <c r="G75" s="878"/>
      <c r="H75" s="878"/>
      <c r="I75" s="878"/>
      <c r="J75" s="879"/>
      <c r="K75" s="270"/>
    </row>
    <row r="76" spans="1:11" s="263" customFormat="1" ht="12.75">
      <c r="A76" s="256"/>
      <c r="B76" s="256"/>
      <c r="C76" s="285"/>
      <c r="D76" s="286"/>
      <c r="E76" s="287"/>
      <c r="F76" s="285"/>
      <c r="G76" s="285"/>
      <c r="H76" s="288"/>
      <c r="I76" s="288"/>
      <c r="J76" s="297">
        <f>$H76*I76</f>
        <v>0</v>
      </c>
      <c r="K76" s="270"/>
    </row>
    <row r="77" spans="1:11" s="263" customFormat="1" ht="12.75">
      <c r="A77" s="256"/>
      <c r="B77" s="256"/>
      <c r="C77" s="285"/>
      <c r="D77" s="286"/>
      <c r="E77" s="287"/>
      <c r="F77" s="285"/>
      <c r="G77" s="285"/>
      <c r="H77" s="288"/>
      <c r="I77" s="288"/>
      <c r="J77" s="297">
        <f>$H77*I77</f>
        <v>0</v>
      </c>
      <c r="K77" s="270"/>
    </row>
    <row r="78" spans="1:11" s="263" customFormat="1" ht="12" customHeight="1">
      <c r="A78" s="256"/>
      <c r="B78" s="256"/>
      <c r="C78" s="285"/>
      <c r="D78" s="286"/>
      <c r="E78" s="287"/>
      <c r="F78" s="285"/>
      <c r="G78" s="285"/>
      <c r="H78" s="288"/>
      <c r="I78" s="288"/>
      <c r="J78" s="297">
        <f>$H78*I78</f>
        <v>0</v>
      </c>
      <c r="K78" s="270"/>
    </row>
    <row r="79" spans="1:11" s="291" customFormat="1" ht="12.75">
      <c r="A79" s="289"/>
      <c r="B79" s="289"/>
      <c r="C79" s="782"/>
      <c r="D79" s="783"/>
      <c r="E79" s="783"/>
      <c r="F79" s="783"/>
      <c r="G79" s="783"/>
      <c r="H79" s="783"/>
      <c r="I79" s="876"/>
      <c r="J79" s="124">
        <f>SUM(J76:J78)</f>
        <v>0</v>
      </c>
      <c r="K79" s="290"/>
    </row>
    <row r="80" spans="1:11" s="263" customFormat="1" ht="34.5" customHeight="1">
      <c r="A80" s="256"/>
      <c r="B80" s="256"/>
      <c r="C80" s="877" t="s">
        <v>105</v>
      </c>
      <c r="D80" s="878"/>
      <c r="E80" s="878"/>
      <c r="F80" s="878"/>
      <c r="G80" s="878"/>
      <c r="H80" s="878"/>
      <c r="I80" s="878"/>
      <c r="J80" s="879"/>
      <c r="K80" s="270"/>
    </row>
    <row r="81" spans="1:11" s="263" customFormat="1" ht="12.75">
      <c r="A81" s="256"/>
      <c r="B81" s="256"/>
      <c r="C81" s="285"/>
      <c r="D81" s="286"/>
      <c r="E81" s="287"/>
      <c r="F81" s="285"/>
      <c r="G81" s="285"/>
      <c r="H81" s="288"/>
      <c r="I81" s="288"/>
      <c r="J81" s="297">
        <f>$H81*I81</f>
        <v>0</v>
      </c>
      <c r="K81" s="270"/>
    </row>
    <row r="82" spans="1:11" s="263" customFormat="1" ht="12.75">
      <c r="A82" s="256"/>
      <c r="B82" s="256"/>
      <c r="C82" s="285"/>
      <c r="D82" s="286"/>
      <c r="E82" s="287"/>
      <c r="F82" s="285"/>
      <c r="G82" s="285"/>
      <c r="H82" s="288"/>
      <c r="I82" s="288"/>
      <c r="J82" s="297">
        <f>$H82*I82</f>
        <v>0</v>
      </c>
      <c r="K82" s="270"/>
    </row>
    <row r="83" spans="1:11" s="263" customFormat="1" ht="12" customHeight="1">
      <c r="A83" s="256"/>
      <c r="B83" s="256"/>
      <c r="C83" s="285"/>
      <c r="D83" s="286"/>
      <c r="E83" s="287"/>
      <c r="F83" s="285"/>
      <c r="G83" s="285"/>
      <c r="H83" s="288"/>
      <c r="I83" s="288"/>
      <c r="J83" s="297">
        <f>$H83*I83</f>
        <v>0</v>
      </c>
      <c r="K83" s="270"/>
    </row>
    <row r="84" spans="1:11" s="291" customFormat="1" ht="12.75">
      <c r="A84" s="289"/>
      <c r="B84" s="289"/>
      <c r="C84" s="782"/>
      <c r="D84" s="783"/>
      <c r="E84" s="783"/>
      <c r="F84" s="783"/>
      <c r="G84" s="783"/>
      <c r="H84" s="783"/>
      <c r="I84" s="876"/>
      <c r="J84" s="124">
        <f>SUM(J81:J83)</f>
        <v>0</v>
      </c>
      <c r="K84" s="290"/>
    </row>
    <row r="85" spans="1:11" s="291" customFormat="1" ht="12.75">
      <c r="A85" s="289"/>
      <c r="B85" s="289"/>
      <c r="C85" s="873" t="s">
        <v>106</v>
      </c>
      <c r="D85" s="874"/>
      <c r="E85" s="874"/>
      <c r="F85" s="874"/>
      <c r="G85" s="874"/>
      <c r="H85" s="874"/>
      <c r="I85" s="875"/>
      <c r="J85" s="298">
        <f>+J84+J74+J69+J59+J54+J48+J42+J37+J32+J27+J21+J79+J64</f>
        <v>0</v>
      </c>
      <c r="K85" s="290"/>
    </row>
    <row r="86" spans="1:11" s="263" customFormat="1" ht="12.75">
      <c r="A86" s="289"/>
      <c r="B86" s="256"/>
      <c r="C86" s="268"/>
      <c r="D86" s="268"/>
      <c r="E86" s="268"/>
      <c r="F86" s="262"/>
      <c r="G86" s="262"/>
      <c r="H86" s="404"/>
      <c r="I86" s="268"/>
      <c r="J86" s="268"/>
      <c r="K86" s="270"/>
    </row>
    <row r="87" spans="1:11" s="263" customFormat="1" ht="12.75">
      <c r="A87" s="289"/>
      <c r="B87" s="264"/>
      <c r="C87" s="265"/>
      <c r="D87" s="265"/>
      <c r="E87" s="265"/>
      <c r="F87" s="266"/>
      <c r="G87" s="266"/>
      <c r="H87" s="405"/>
      <c r="I87" s="265"/>
      <c r="J87" s="265"/>
      <c r="K87" s="295"/>
    </row>
    <row r="88" spans="1:8" s="263" customFormat="1" ht="12.75">
      <c r="A88" s="289"/>
      <c r="F88" s="272"/>
      <c r="G88" s="272"/>
      <c r="H88" s="406"/>
    </row>
    <row r="89" spans="1:8" s="263" customFormat="1" ht="12.75">
      <c r="A89" s="289"/>
      <c r="F89" s="272"/>
      <c r="G89" s="272"/>
      <c r="H89" s="406"/>
    </row>
    <row r="90" spans="6:8" s="263" customFormat="1" ht="12.75">
      <c r="F90" s="272"/>
      <c r="G90" s="272"/>
      <c r="H90" s="406"/>
    </row>
    <row r="91" spans="6:8" s="263" customFormat="1" ht="12.75">
      <c r="F91" s="272"/>
      <c r="G91" s="272"/>
      <c r="H91" s="406"/>
    </row>
    <row r="92" spans="6:8" s="263" customFormat="1" ht="12.75">
      <c r="F92" s="272"/>
      <c r="G92" s="272"/>
      <c r="H92" s="406"/>
    </row>
    <row r="93" spans="6:8" s="263" customFormat="1" ht="12.75">
      <c r="F93" s="272"/>
      <c r="G93" s="272"/>
      <c r="H93" s="406"/>
    </row>
    <row r="94" spans="6:8" s="263" customFormat="1" ht="12.75">
      <c r="F94" s="272"/>
      <c r="G94" s="272"/>
      <c r="H94" s="406"/>
    </row>
    <row r="95" spans="6:8" s="263" customFormat="1" ht="12.75">
      <c r="F95" s="272"/>
      <c r="G95" s="272"/>
      <c r="H95" s="406"/>
    </row>
    <row r="96" spans="6:8" s="263" customFormat="1" ht="12.75">
      <c r="F96" s="272"/>
      <c r="G96" s="272"/>
      <c r="H96" s="406"/>
    </row>
    <row r="97" spans="6:8" s="263" customFormat="1" ht="12.75">
      <c r="F97" s="272"/>
      <c r="G97" s="272"/>
      <c r="H97" s="406"/>
    </row>
    <row r="98" spans="6:8" s="263" customFormat="1" ht="12.75">
      <c r="F98" s="272"/>
      <c r="G98" s="272"/>
      <c r="H98" s="406"/>
    </row>
    <row r="99" spans="6:8" s="263" customFormat="1" ht="12.75">
      <c r="F99" s="272"/>
      <c r="G99" s="272"/>
      <c r="H99" s="406"/>
    </row>
    <row r="100" spans="6:8" s="263" customFormat="1" ht="12.75">
      <c r="F100" s="272"/>
      <c r="G100" s="272"/>
      <c r="H100" s="406"/>
    </row>
    <row r="101" spans="6:8" s="263" customFormat="1" ht="12.75">
      <c r="F101" s="272"/>
      <c r="G101" s="272"/>
      <c r="H101" s="406"/>
    </row>
    <row r="102" spans="6:8" s="263" customFormat="1" ht="12.75">
      <c r="F102" s="272"/>
      <c r="G102" s="272"/>
      <c r="H102" s="406"/>
    </row>
    <row r="103" spans="6:8" s="263" customFormat="1" ht="12.75">
      <c r="F103" s="272"/>
      <c r="G103" s="272"/>
      <c r="H103" s="406"/>
    </row>
    <row r="104" spans="6:8" s="263" customFormat="1" ht="12.75">
      <c r="F104" s="272"/>
      <c r="G104" s="272"/>
      <c r="H104" s="406"/>
    </row>
    <row r="105" spans="6:8" s="263" customFormat="1" ht="12.75">
      <c r="F105" s="272"/>
      <c r="G105" s="272"/>
      <c r="H105" s="406"/>
    </row>
    <row r="106" spans="6:8" s="263" customFormat="1" ht="12.75">
      <c r="F106" s="272"/>
      <c r="G106" s="272"/>
      <c r="H106" s="406"/>
    </row>
    <row r="107" spans="6:8" s="263" customFormat="1" ht="12.75">
      <c r="F107" s="272"/>
      <c r="G107" s="272"/>
      <c r="H107" s="406"/>
    </row>
    <row r="108" spans="6:8" s="263" customFormat="1" ht="12.75">
      <c r="F108" s="272"/>
      <c r="G108" s="272"/>
      <c r="H108" s="406"/>
    </row>
    <row r="109" spans="6:8" s="263" customFormat="1" ht="12.75">
      <c r="F109" s="272"/>
      <c r="G109" s="272"/>
      <c r="H109" s="406"/>
    </row>
    <row r="110" spans="6:8" s="263" customFormat="1" ht="12.75">
      <c r="F110" s="272"/>
      <c r="G110" s="272"/>
      <c r="H110" s="406"/>
    </row>
    <row r="111" spans="6:8" s="263" customFormat="1" ht="12.75">
      <c r="F111" s="272"/>
      <c r="G111" s="272"/>
      <c r="H111" s="406"/>
    </row>
    <row r="112" spans="6:8" s="263" customFormat="1" ht="12.75">
      <c r="F112" s="272"/>
      <c r="G112" s="272"/>
      <c r="H112" s="406"/>
    </row>
    <row r="113" spans="6:8" s="263" customFormat="1" ht="12.75">
      <c r="F113" s="272"/>
      <c r="G113" s="272"/>
      <c r="H113" s="406"/>
    </row>
    <row r="114" spans="6:8" s="263" customFormat="1" ht="12.75">
      <c r="F114" s="272"/>
      <c r="G114" s="272"/>
      <c r="H114" s="406"/>
    </row>
    <row r="115" spans="6:8" s="263" customFormat="1" ht="12.75">
      <c r="F115" s="272"/>
      <c r="G115" s="272"/>
      <c r="H115" s="406"/>
    </row>
    <row r="116" spans="6:8" s="263" customFormat="1" ht="12.75">
      <c r="F116" s="272"/>
      <c r="G116" s="272"/>
      <c r="H116" s="406"/>
    </row>
    <row r="117" spans="6:8" s="263" customFormat="1" ht="12.75">
      <c r="F117" s="272"/>
      <c r="G117" s="272"/>
      <c r="H117" s="406"/>
    </row>
    <row r="118" spans="6:8" s="263" customFormat="1" ht="12.75">
      <c r="F118" s="272"/>
      <c r="G118" s="272"/>
      <c r="H118" s="406"/>
    </row>
    <row r="119" spans="6:8" s="263" customFormat="1" ht="12.75">
      <c r="F119" s="272"/>
      <c r="G119" s="272"/>
      <c r="H119" s="406"/>
    </row>
    <row r="120" spans="6:8" s="263" customFormat="1" ht="12.75">
      <c r="F120" s="272"/>
      <c r="G120" s="272"/>
      <c r="H120" s="406"/>
    </row>
    <row r="121" spans="6:8" s="263" customFormat="1" ht="12.75">
      <c r="F121" s="272"/>
      <c r="G121" s="272"/>
      <c r="H121" s="406"/>
    </row>
    <row r="122" spans="6:8" s="263" customFormat="1" ht="12.75">
      <c r="F122" s="272"/>
      <c r="G122" s="272"/>
      <c r="H122" s="406"/>
    </row>
    <row r="123" spans="6:8" s="263" customFormat="1" ht="12.75">
      <c r="F123" s="272"/>
      <c r="G123" s="272"/>
      <c r="H123" s="406"/>
    </row>
    <row r="124" spans="6:8" s="263" customFormat="1" ht="12.75">
      <c r="F124" s="272"/>
      <c r="G124" s="272"/>
      <c r="H124" s="406"/>
    </row>
    <row r="125" spans="6:8" s="263" customFormat="1" ht="12.75">
      <c r="F125" s="272"/>
      <c r="G125" s="272"/>
      <c r="H125" s="406"/>
    </row>
    <row r="126" spans="6:8" s="263" customFormat="1" ht="12.75">
      <c r="F126" s="272"/>
      <c r="G126" s="272"/>
      <c r="H126" s="406"/>
    </row>
    <row r="127" spans="6:8" s="263" customFormat="1" ht="12.75">
      <c r="F127" s="272"/>
      <c r="G127" s="272"/>
      <c r="H127" s="406"/>
    </row>
    <row r="128" spans="6:8" s="263" customFormat="1" ht="12.75">
      <c r="F128" s="272"/>
      <c r="G128" s="272"/>
      <c r="H128" s="406"/>
    </row>
    <row r="129" spans="6:8" s="263" customFormat="1" ht="12.75">
      <c r="F129" s="272"/>
      <c r="G129" s="272"/>
      <c r="H129" s="406"/>
    </row>
    <row r="130" spans="6:8" s="263" customFormat="1" ht="12.75">
      <c r="F130" s="272"/>
      <c r="G130" s="272"/>
      <c r="H130" s="406"/>
    </row>
    <row r="131" spans="6:8" s="263" customFormat="1" ht="12.75">
      <c r="F131" s="272"/>
      <c r="G131" s="272"/>
      <c r="H131" s="406"/>
    </row>
    <row r="132" spans="6:8" s="263" customFormat="1" ht="12.75">
      <c r="F132" s="272"/>
      <c r="G132" s="272"/>
      <c r="H132" s="406"/>
    </row>
    <row r="133" spans="6:8" s="263" customFormat="1" ht="12.75">
      <c r="F133" s="272"/>
      <c r="G133" s="272"/>
      <c r="H133" s="406"/>
    </row>
    <row r="134" spans="6:8" s="263" customFormat="1" ht="12.75">
      <c r="F134" s="272"/>
      <c r="G134" s="272"/>
      <c r="H134" s="406"/>
    </row>
    <row r="135" spans="6:8" s="263" customFormat="1" ht="12.75">
      <c r="F135" s="272"/>
      <c r="G135" s="272"/>
      <c r="H135" s="406"/>
    </row>
    <row r="136" spans="6:8" s="263" customFormat="1" ht="12.75">
      <c r="F136" s="272"/>
      <c r="G136" s="272"/>
      <c r="H136" s="406"/>
    </row>
    <row r="137" spans="6:8" s="263" customFormat="1" ht="12.75">
      <c r="F137" s="272"/>
      <c r="G137" s="272"/>
      <c r="H137" s="406"/>
    </row>
    <row r="138" spans="6:8" s="263" customFormat="1" ht="12.75">
      <c r="F138" s="272"/>
      <c r="G138" s="272"/>
      <c r="H138" s="406"/>
    </row>
    <row r="139" spans="6:8" s="263" customFormat="1" ht="12.75">
      <c r="F139" s="272"/>
      <c r="G139" s="272"/>
      <c r="H139" s="406"/>
    </row>
    <row r="140" spans="6:8" s="263" customFormat="1" ht="12.75">
      <c r="F140" s="272"/>
      <c r="G140" s="272"/>
      <c r="H140" s="406"/>
    </row>
    <row r="141" spans="6:8" s="263" customFormat="1" ht="12.75">
      <c r="F141" s="272"/>
      <c r="G141" s="272"/>
      <c r="H141" s="406"/>
    </row>
    <row r="142" spans="6:8" s="263" customFormat="1" ht="12.75">
      <c r="F142" s="272"/>
      <c r="G142" s="272"/>
      <c r="H142" s="406"/>
    </row>
    <row r="143" spans="6:8" s="263" customFormat="1" ht="12.75">
      <c r="F143" s="272"/>
      <c r="G143" s="272"/>
      <c r="H143" s="406"/>
    </row>
    <row r="144" spans="6:8" s="263" customFormat="1" ht="12.75">
      <c r="F144" s="272"/>
      <c r="G144" s="272"/>
      <c r="H144" s="406"/>
    </row>
    <row r="145" spans="6:8" s="263" customFormat="1" ht="12.75">
      <c r="F145" s="272"/>
      <c r="G145" s="272"/>
      <c r="H145" s="406"/>
    </row>
    <row r="146" spans="6:8" s="263" customFormat="1" ht="12.75">
      <c r="F146" s="272"/>
      <c r="G146" s="272"/>
      <c r="H146" s="406"/>
    </row>
    <row r="147" spans="6:8" s="263" customFormat="1" ht="12.75">
      <c r="F147" s="272"/>
      <c r="G147" s="272"/>
      <c r="H147" s="406"/>
    </row>
    <row r="148" spans="6:8" s="263" customFormat="1" ht="12.75">
      <c r="F148" s="272"/>
      <c r="G148" s="272"/>
      <c r="H148" s="406"/>
    </row>
    <row r="149" spans="6:8" s="263" customFormat="1" ht="12.75">
      <c r="F149" s="272"/>
      <c r="G149" s="272"/>
      <c r="H149" s="406"/>
    </row>
    <row r="150" spans="6:8" s="263" customFormat="1" ht="12.75">
      <c r="F150" s="272"/>
      <c r="G150" s="272"/>
      <c r="H150" s="406"/>
    </row>
    <row r="151" spans="6:8" s="263" customFormat="1" ht="12.75">
      <c r="F151" s="272"/>
      <c r="G151" s="272"/>
      <c r="H151" s="406"/>
    </row>
    <row r="152" spans="6:8" s="263" customFormat="1" ht="12.75">
      <c r="F152" s="272"/>
      <c r="G152" s="272"/>
      <c r="H152" s="406"/>
    </row>
    <row r="153" spans="6:8" s="263" customFormat="1" ht="12.75">
      <c r="F153" s="272"/>
      <c r="G153" s="272"/>
      <c r="H153" s="406"/>
    </row>
    <row r="154" spans="6:8" s="263" customFormat="1" ht="12.75">
      <c r="F154" s="272"/>
      <c r="G154" s="272"/>
      <c r="H154" s="406"/>
    </row>
    <row r="155" spans="6:8" s="263" customFormat="1" ht="12.75">
      <c r="F155" s="272"/>
      <c r="G155" s="272"/>
      <c r="H155" s="406"/>
    </row>
    <row r="156" spans="6:8" s="263" customFormat="1" ht="12.75">
      <c r="F156" s="272"/>
      <c r="G156" s="272"/>
      <c r="H156" s="406"/>
    </row>
    <row r="157" spans="6:8" s="263" customFormat="1" ht="12.75">
      <c r="F157" s="272"/>
      <c r="G157" s="272"/>
      <c r="H157" s="406"/>
    </row>
    <row r="158" spans="6:8" s="263" customFormat="1" ht="12.75">
      <c r="F158" s="272"/>
      <c r="G158" s="272"/>
      <c r="H158" s="406"/>
    </row>
    <row r="159" spans="6:8" s="263" customFormat="1" ht="12.75">
      <c r="F159" s="272"/>
      <c r="G159" s="272"/>
      <c r="H159" s="406"/>
    </row>
    <row r="160" spans="6:8" s="263" customFormat="1" ht="12.75">
      <c r="F160" s="272"/>
      <c r="G160" s="272"/>
      <c r="H160" s="406"/>
    </row>
    <row r="161" spans="6:8" s="263" customFormat="1" ht="12.75">
      <c r="F161" s="272"/>
      <c r="G161" s="272"/>
      <c r="H161" s="406"/>
    </row>
    <row r="162" spans="6:8" s="263" customFormat="1" ht="12.75">
      <c r="F162" s="272"/>
      <c r="G162" s="272"/>
      <c r="H162" s="406"/>
    </row>
    <row r="163" spans="6:8" s="263" customFormat="1" ht="12.75">
      <c r="F163" s="272"/>
      <c r="G163" s="272"/>
      <c r="H163" s="406"/>
    </row>
    <row r="164" spans="6:8" s="263" customFormat="1" ht="12.75">
      <c r="F164" s="272"/>
      <c r="G164" s="272"/>
      <c r="H164" s="406"/>
    </row>
    <row r="165" spans="6:8" s="263" customFormat="1" ht="12.75">
      <c r="F165" s="272"/>
      <c r="G165" s="272"/>
      <c r="H165" s="406"/>
    </row>
    <row r="166" spans="6:8" s="263" customFormat="1" ht="12.75">
      <c r="F166" s="272"/>
      <c r="G166" s="272"/>
      <c r="H166" s="406"/>
    </row>
    <row r="167" spans="6:8" s="263" customFormat="1" ht="12.75">
      <c r="F167" s="272"/>
      <c r="G167" s="272"/>
      <c r="H167" s="406"/>
    </row>
    <row r="168" spans="6:8" s="263" customFormat="1" ht="12.75">
      <c r="F168" s="272"/>
      <c r="G168" s="272"/>
      <c r="H168" s="406"/>
    </row>
    <row r="169" spans="6:8" s="263" customFormat="1" ht="12.75">
      <c r="F169" s="272"/>
      <c r="G169" s="272"/>
      <c r="H169" s="406"/>
    </row>
    <row r="170" spans="6:8" s="263" customFormat="1" ht="12.75">
      <c r="F170" s="272"/>
      <c r="G170" s="272"/>
      <c r="H170" s="406"/>
    </row>
    <row r="171" spans="6:8" s="263" customFormat="1" ht="12.75">
      <c r="F171" s="272"/>
      <c r="G171" s="272"/>
      <c r="H171" s="406"/>
    </row>
    <row r="172" spans="6:8" s="263" customFormat="1" ht="12.75">
      <c r="F172" s="272"/>
      <c r="G172" s="272"/>
      <c r="H172" s="406"/>
    </row>
    <row r="173" spans="6:8" s="263" customFormat="1" ht="12.75">
      <c r="F173" s="272"/>
      <c r="G173" s="272"/>
      <c r="H173" s="406"/>
    </row>
    <row r="174" spans="6:8" s="263" customFormat="1" ht="12.75">
      <c r="F174" s="272"/>
      <c r="G174" s="272"/>
      <c r="H174" s="406"/>
    </row>
    <row r="175" spans="6:8" s="263" customFormat="1" ht="12.75">
      <c r="F175" s="272"/>
      <c r="G175" s="272"/>
      <c r="H175" s="406"/>
    </row>
    <row r="176" spans="6:8" s="263" customFormat="1" ht="12.75">
      <c r="F176" s="272"/>
      <c r="G176" s="272"/>
      <c r="H176" s="406"/>
    </row>
    <row r="177" spans="6:8" s="263" customFormat="1" ht="12.75">
      <c r="F177" s="272"/>
      <c r="G177" s="272"/>
      <c r="H177" s="406"/>
    </row>
    <row r="178" spans="6:8" s="263" customFormat="1" ht="12.75">
      <c r="F178" s="272"/>
      <c r="G178" s="272"/>
      <c r="H178" s="406"/>
    </row>
    <row r="179" spans="6:8" s="263" customFormat="1" ht="12.75">
      <c r="F179" s="272"/>
      <c r="G179" s="272"/>
      <c r="H179" s="406"/>
    </row>
    <row r="180" spans="6:8" s="263" customFormat="1" ht="12.75">
      <c r="F180" s="272"/>
      <c r="G180" s="272"/>
      <c r="H180" s="406"/>
    </row>
    <row r="181" spans="6:8" s="263" customFormat="1" ht="12.75">
      <c r="F181" s="272"/>
      <c r="G181" s="272"/>
      <c r="H181" s="406"/>
    </row>
    <row r="182" spans="6:8" s="263" customFormat="1" ht="12.75">
      <c r="F182" s="272"/>
      <c r="G182" s="272"/>
      <c r="H182" s="406"/>
    </row>
    <row r="183" spans="6:8" s="263" customFormat="1" ht="12.75">
      <c r="F183" s="272"/>
      <c r="G183" s="272"/>
      <c r="H183" s="406"/>
    </row>
    <row r="184" spans="6:8" s="263" customFormat="1" ht="12.75">
      <c r="F184" s="272"/>
      <c r="G184" s="272"/>
      <c r="H184" s="406"/>
    </row>
    <row r="185" spans="6:8" s="263" customFormat="1" ht="12.75">
      <c r="F185" s="272"/>
      <c r="G185" s="272"/>
      <c r="H185" s="406"/>
    </row>
    <row r="186" spans="6:8" s="263" customFormat="1" ht="12.75">
      <c r="F186" s="272"/>
      <c r="G186" s="272"/>
      <c r="H186" s="406"/>
    </row>
    <row r="187" spans="6:8" s="263" customFormat="1" ht="12.75">
      <c r="F187" s="272"/>
      <c r="G187" s="272"/>
      <c r="H187" s="406"/>
    </row>
    <row r="188" spans="6:8" s="263" customFormat="1" ht="12.75">
      <c r="F188" s="272"/>
      <c r="G188" s="272"/>
      <c r="H188" s="406"/>
    </row>
    <row r="189" spans="6:8" s="263" customFormat="1" ht="12.75">
      <c r="F189" s="272"/>
      <c r="G189" s="272"/>
      <c r="H189" s="406"/>
    </row>
    <row r="190" spans="6:8" s="263" customFormat="1" ht="12.75">
      <c r="F190" s="272"/>
      <c r="G190" s="272"/>
      <c r="H190" s="406"/>
    </row>
    <row r="191" spans="6:8" s="263" customFormat="1" ht="12.75">
      <c r="F191" s="272"/>
      <c r="G191" s="272"/>
      <c r="H191" s="406"/>
    </row>
    <row r="192" spans="6:8" s="263" customFormat="1" ht="12.75">
      <c r="F192" s="272"/>
      <c r="G192" s="272"/>
      <c r="H192" s="406"/>
    </row>
    <row r="193" spans="6:8" s="263" customFormat="1" ht="12.75">
      <c r="F193" s="272"/>
      <c r="G193" s="272"/>
      <c r="H193" s="406"/>
    </row>
    <row r="194" spans="6:8" s="263" customFormat="1" ht="12.75">
      <c r="F194" s="272"/>
      <c r="G194" s="272"/>
      <c r="H194" s="406"/>
    </row>
    <row r="195" spans="6:8" s="263" customFormat="1" ht="12.75">
      <c r="F195" s="272"/>
      <c r="G195" s="272"/>
      <c r="H195" s="406"/>
    </row>
    <row r="196" spans="6:8" s="263" customFormat="1" ht="12.75">
      <c r="F196" s="272"/>
      <c r="G196" s="272"/>
      <c r="H196" s="406"/>
    </row>
    <row r="197" spans="6:8" s="263" customFormat="1" ht="12.75">
      <c r="F197" s="272"/>
      <c r="G197" s="272"/>
      <c r="H197" s="406"/>
    </row>
    <row r="198" spans="6:8" s="263" customFormat="1" ht="12.75">
      <c r="F198" s="272"/>
      <c r="G198" s="272"/>
      <c r="H198" s="406"/>
    </row>
    <row r="199" spans="6:8" s="263" customFormat="1" ht="12.75">
      <c r="F199" s="272"/>
      <c r="G199" s="272"/>
      <c r="H199" s="406"/>
    </row>
    <row r="200" spans="6:8" s="263" customFormat="1" ht="12.75">
      <c r="F200" s="272"/>
      <c r="G200" s="272"/>
      <c r="H200" s="406"/>
    </row>
    <row r="201" spans="6:8" s="263" customFormat="1" ht="12.75">
      <c r="F201" s="272"/>
      <c r="G201" s="272"/>
      <c r="H201" s="406"/>
    </row>
    <row r="202" spans="6:8" s="263" customFormat="1" ht="12.75">
      <c r="F202" s="272"/>
      <c r="G202" s="272"/>
      <c r="H202" s="406"/>
    </row>
    <row r="203" spans="6:8" s="263" customFormat="1" ht="12.75">
      <c r="F203" s="272"/>
      <c r="G203" s="272"/>
      <c r="H203" s="406"/>
    </row>
    <row r="204" spans="6:8" s="263" customFormat="1" ht="12.75">
      <c r="F204" s="272"/>
      <c r="G204" s="272"/>
      <c r="H204" s="406"/>
    </row>
    <row r="205" spans="6:8" s="263" customFormat="1" ht="12.75">
      <c r="F205" s="272"/>
      <c r="G205" s="272"/>
      <c r="H205" s="406"/>
    </row>
    <row r="206" spans="6:8" s="263" customFormat="1" ht="12.75">
      <c r="F206" s="272"/>
      <c r="G206" s="272"/>
      <c r="H206" s="406"/>
    </row>
    <row r="207" spans="6:8" s="263" customFormat="1" ht="12.75">
      <c r="F207" s="272"/>
      <c r="G207" s="272"/>
      <c r="H207" s="406"/>
    </row>
    <row r="208" spans="6:8" s="263" customFormat="1" ht="12.75">
      <c r="F208" s="272"/>
      <c r="G208" s="272"/>
      <c r="H208" s="406"/>
    </row>
    <row r="209" spans="6:8" s="263" customFormat="1" ht="12.75">
      <c r="F209" s="272"/>
      <c r="G209" s="272"/>
      <c r="H209" s="406"/>
    </row>
    <row r="210" spans="6:8" s="263" customFormat="1" ht="12.75">
      <c r="F210" s="272"/>
      <c r="G210" s="272"/>
      <c r="H210" s="406"/>
    </row>
    <row r="211" spans="6:8" s="263" customFormat="1" ht="12.75">
      <c r="F211" s="272"/>
      <c r="G211" s="272"/>
      <c r="H211" s="406"/>
    </row>
    <row r="212" spans="6:8" s="263" customFormat="1" ht="12.75">
      <c r="F212" s="272"/>
      <c r="G212" s="272"/>
      <c r="H212" s="406"/>
    </row>
    <row r="213" spans="6:8" s="263" customFormat="1" ht="12.75">
      <c r="F213" s="272"/>
      <c r="G213" s="272"/>
      <c r="H213" s="406"/>
    </row>
    <row r="214" spans="6:8" s="263" customFormat="1" ht="12.75">
      <c r="F214" s="272"/>
      <c r="G214" s="272"/>
      <c r="H214" s="406"/>
    </row>
    <row r="215" spans="6:8" s="263" customFormat="1" ht="12.75">
      <c r="F215" s="272"/>
      <c r="G215" s="272"/>
      <c r="H215" s="406"/>
    </row>
    <row r="216" spans="6:8" s="263" customFormat="1" ht="12.75">
      <c r="F216" s="272"/>
      <c r="G216" s="272"/>
      <c r="H216" s="406"/>
    </row>
    <row r="217" spans="6:8" s="263" customFormat="1" ht="12.75">
      <c r="F217" s="272"/>
      <c r="G217" s="272"/>
      <c r="H217" s="406"/>
    </row>
    <row r="218" spans="6:8" s="263" customFormat="1" ht="12.75">
      <c r="F218" s="272"/>
      <c r="G218" s="272"/>
      <c r="H218" s="406"/>
    </row>
    <row r="219" spans="6:8" s="263" customFormat="1" ht="12.75">
      <c r="F219" s="272"/>
      <c r="G219" s="272"/>
      <c r="H219" s="406"/>
    </row>
    <row r="220" spans="6:8" s="263" customFormat="1" ht="12.75">
      <c r="F220" s="272"/>
      <c r="G220" s="272"/>
      <c r="H220" s="406"/>
    </row>
    <row r="221" spans="6:8" s="263" customFormat="1" ht="12.75">
      <c r="F221" s="272"/>
      <c r="G221" s="272"/>
      <c r="H221" s="406"/>
    </row>
    <row r="222" spans="6:8" s="263" customFormat="1" ht="12.75">
      <c r="F222" s="272"/>
      <c r="G222" s="272"/>
      <c r="H222" s="406"/>
    </row>
    <row r="223" spans="6:8" s="263" customFormat="1" ht="12.75">
      <c r="F223" s="272"/>
      <c r="G223" s="272"/>
      <c r="H223" s="406"/>
    </row>
    <row r="224" spans="6:8" s="263" customFormat="1" ht="12.75">
      <c r="F224" s="272"/>
      <c r="G224" s="272"/>
      <c r="H224" s="406"/>
    </row>
    <row r="225" spans="6:8" s="263" customFormat="1" ht="12.75">
      <c r="F225" s="272"/>
      <c r="G225" s="272"/>
      <c r="H225" s="406"/>
    </row>
    <row r="226" spans="6:8" s="263" customFormat="1" ht="12.75">
      <c r="F226" s="272"/>
      <c r="G226" s="272"/>
      <c r="H226" s="406"/>
    </row>
    <row r="227" spans="6:8" s="263" customFormat="1" ht="12.75">
      <c r="F227" s="272"/>
      <c r="G227" s="272"/>
      <c r="H227" s="406"/>
    </row>
    <row r="228" spans="6:8" s="263" customFormat="1" ht="12.75">
      <c r="F228" s="272"/>
      <c r="G228" s="272"/>
      <c r="H228" s="406"/>
    </row>
    <row r="229" spans="6:8" s="263" customFormat="1" ht="12.75">
      <c r="F229" s="272"/>
      <c r="G229" s="272"/>
      <c r="H229" s="406"/>
    </row>
    <row r="230" spans="6:8" s="263" customFormat="1" ht="12.75">
      <c r="F230" s="272"/>
      <c r="G230" s="272"/>
      <c r="H230" s="406"/>
    </row>
    <row r="231" spans="6:8" s="263" customFormat="1" ht="12.75">
      <c r="F231" s="272"/>
      <c r="G231" s="272"/>
      <c r="H231" s="406"/>
    </row>
    <row r="232" spans="6:8" s="263" customFormat="1" ht="12.75">
      <c r="F232" s="272"/>
      <c r="G232" s="272"/>
      <c r="H232" s="406"/>
    </row>
    <row r="233" spans="6:8" s="263" customFormat="1" ht="12.75">
      <c r="F233" s="272"/>
      <c r="G233" s="272"/>
      <c r="H233" s="406"/>
    </row>
    <row r="234" spans="6:8" s="263" customFormat="1" ht="12.75">
      <c r="F234" s="272"/>
      <c r="G234" s="272"/>
      <c r="H234" s="406"/>
    </row>
    <row r="235" spans="6:8" s="263" customFormat="1" ht="12.75">
      <c r="F235" s="272"/>
      <c r="G235" s="272"/>
      <c r="H235" s="406"/>
    </row>
    <row r="236" spans="6:8" s="263" customFormat="1" ht="12.75">
      <c r="F236" s="272"/>
      <c r="G236" s="272"/>
      <c r="H236" s="406"/>
    </row>
    <row r="237" spans="6:8" s="263" customFormat="1" ht="12.75">
      <c r="F237" s="272"/>
      <c r="G237" s="272"/>
      <c r="H237" s="406"/>
    </row>
    <row r="238" spans="6:8" s="263" customFormat="1" ht="12.75">
      <c r="F238" s="272"/>
      <c r="G238" s="272"/>
      <c r="H238" s="406"/>
    </row>
    <row r="239" spans="6:8" s="263" customFormat="1" ht="12.75">
      <c r="F239" s="272"/>
      <c r="G239" s="272"/>
      <c r="H239" s="406"/>
    </row>
    <row r="240" spans="6:8" s="263" customFormat="1" ht="12.75">
      <c r="F240" s="272"/>
      <c r="G240" s="272"/>
      <c r="H240" s="406"/>
    </row>
    <row r="241" spans="6:8" s="263" customFormat="1" ht="12.75">
      <c r="F241" s="272"/>
      <c r="G241" s="272"/>
      <c r="H241" s="406"/>
    </row>
    <row r="242" spans="6:8" s="263" customFormat="1" ht="12.75">
      <c r="F242" s="272"/>
      <c r="G242" s="272"/>
      <c r="H242" s="406"/>
    </row>
    <row r="243" spans="6:8" s="263" customFormat="1" ht="12.75">
      <c r="F243" s="272"/>
      <c r="G243" s="272"/>
      <c r="H243" s="406"/>
    </row>
    <row r="244" spans="6:8" s="263" customFormat="1" ht="12.75">
      <c r="F244" s="272"/>
      <c r="G244" s="272"/>
      <c r="H244" s="406"/>
    </row>
    <row r="245" spans="6:8" s="263" customFormat="1" ht="12.75">
      <c r="F245" s="272"/>
      <c r="G245" s="272"/>
      <c r="H245" s="406"/>
    </row>
    <row r="246" spans="6:8" s="263" customFormat="1" ht="12.75">
      <c r="F246" s="272"/>
      <c r="G246" s="272"/>
      <c r="H246" s="406"/>
    </row>
    <row r="247" spans="6:8" s="263" customFormat="1" ht="12.75">
      <c r="F247" s="272"/>
      <c r="G247" s="272"/>
      <c r="H247" s="406"/>
    </row>
    <row r="248" spans="6:8" s="263" customFormat="1" ht="12.75">
      <c r="F248" s="272"/>
      <c r="G248" s="272"/>
      <c r="H248" s="406"/>
    </row>
    <row r="249" spans="6:8" s="263" customFormat="1" ht="12.75">
      <c r="F249" s="272"/>
      <c r="G249" s="272"/>
      <c r="H249" s="406"/>
    </row>
    <row r="250" spans="6:8" s="263" customFormat="1" ht="12.75">
      <c r="F250" s="272"/>
      <c r="G250" s="272"/>
      <c r="H250" s="406"/>
    </row>
    <row r="251" spans="6:8" s="263" customFormat="1" ht="12.75">
      <c r="F251" s="272"/>
      <c r="G251" s="272"/>
      <c r="H251" s="406"/>
    </row>
    <row r="252" spans="6:8" s="263" customFormat="1" ht="12.75">
      <c r="F252" s="272"/>
      <c r="G252" s="272"/>
      <c r="H252" s="406"/>
    </row>
    <row r="253" spans="6:8" s="263" customFormat="1" ht="12.75">
      <c r="F253" s="272"/>
      <c r="G253" s="272"/>
      <c r="H253" s="406"/>
    </row>
    <row r="254" spans="6:8" s="263" customFormat="1" ht="12.75">
      <c r="F254" s="272"/>
      <c r="G254" s="272"/>
      <c r="H254" s="406"/>
    </row>
    <row r="255" spans="6:8" s="263" customFormat="1" ht="12.75">
      <c r="F255" s="272"/>
      <c r="G255" s="272"/>
      <c r="H255" s="406"/>
    </row>
    <row r="256" spans="6:8" s="263" customFormat="1" ht="12.75">
      <c r="F256" s="272"/>
      <c r="G256" s="272"/>
      <c r="H256" s="406"/>
    </row>
    <row r="257" spans="6:8" s="263" customFormat="1" ht="12.75">
      <c r="F257" s="272"/>
      <c r="G257" s="272"/>
      <c r="H257" s="406"/>
    </row>
    <row r="258" spans="6:8" s="263" customFormat="1" ht="12.75">
      <c r="F258" s="272"/>
      <c r="G258" s="272"/>
      <c r="H258" s="406"/>
    </row>
    <row r="259" spans="6:8" s="263" customFormat="1" ht="12.75">
      <c r="F259" s="272"/>
      <c r="G259" s="272"/>
      <c r="H259" s="406"/>
    </row>
    <row r="260" spans="6:8" s="263" customFormat="1" ht="12.75">
      <c r="F260" s="272"/>
      <c r="G260" s="272"/>
      <c r="H260" s="406"/>
    </row>
    <row r="261" spans="6:8" s="263" customFormat="1" ht="12.75">
      <c r="F261" s="272"/>
      <c r="G261" s="272"/>
      <c r="H261" s="406"/>
    </row>
    <row r="262" spans="6:8" s="263" customFormat="1" ht="12.75">
      <c r="F262" s="272"/>
      <c r="G262" s="272"/>
      <c r="H262" s="406"/>
    </row>
    <row r="263" spans="6:8" s="263" customFormat="1" ht="12.75">
      <c r="F263" s="272"/>
      <c r="G263" s="272"/>
      <c r="H263" s="406"/>
    </row>
    <row r="264" spans="6:8" s="263" customFormat="1" ht="12.75">
      <c r="F264" s="272"/>
      <c r="G264" s="272"/>
      <c r="H264" s="406"/>
    </row>
    <row r="265" spans="6:8" s="263" customFormat="1" ht="12.75">
      <c r="F265" s="272"/>
      <c r="G265" s="272"/>
      <c r="H265" s="406"/>
    </row>
    <row r="266" spans="6:8" s="263" customFormat="1" ht="12.75">
      <c r="F266" s="272"/>
      <c r="G266" s="272"/>
      <c r="H266" s="406"/>
    </row>
    <row r="267" spans="6:8" s="263" customFormat="1" ht="12.75">
      <c r="F267" s="272"/>
      <c r="G267" s="272"/>
      <c r="H267" s="406"/>
    </row>
    <row r="268" spans="6:8" s="263" customFormat="1" ht="12.75">
      <c r="F268" s="272"/>
      <c r="G268" s="272"/>
      <c r="H268" s="406"/>
    </row>
    <row r="269" spans="6:8" s="263" customFormat="1" ht="12.75">
      <c r="F269" s="272"/>
      <c r="G269" s="272"/>
      <c r="H269" s="406"/>
    </row>
    <row r="270" spans="6:8" s="263" customFormat="1" ht="12.75">
      <c r="F270" s="272"/>
      <c r="G270" s="272"/>
      <c r="H270" s="406"/>
    </row>
    <row r="271" spans="6:8" s="263" customFormat="1" ht="12.75">
      <c r="F271" s="272"/>
      <c r="G271" s="272"/>
      <c r="H271" s="406"/>
    </row>
    <row r="272" spans="6:8" s="263" customFormat="1" ht="12.75">
      <c r="F272" s="272"/>
      <c r="G272" s="272"/>
      <c r="H272" s="406"/>
    </row>
    <row r="273" spans="6:8" s="263" customFormat="1" ht="12.75">
      <c r="F273" s="272"/>
      <c r="G273" s="272"/>
      <c r="H273" s="406"/>
    </row>
    <row r="274" spans="6:8" s="263" customFormat="1" ht="12.75">
      <c r="F274" s="272"/>
      <c r="G274" s="272"/>
      <c r="H274" s="406"/>
    </row>
    <row r="275" spans="6:8" s="263" customFormat="1" ht="12.75">
      <c r="F275" s="272"/>
      <c r="G275" s="272"/>
      <c r="H275" s="406"/>
    </row>
    <row r="276" spans="6:8" s="263" customFormat="1" ht="12.75">
      <c r="F276" s="272"/>
      <c r="G276" s="272"/>
      <c r="H276" s="406"/>
    </row>
    <row r="277" spans="6:8" s="263" customFormat="1" ht="12.75">
      <c r="F277" s="272"/>
      <c r="G277" s="272"/>
      <c r="H277" s="406"/>
    </row>
    <row r="278" spans="6:8" s="263" customFormat="1" ht="12.75">
      <c r="F278" s="272"/>
      <c r="G278" s="272"/>
      <c r="H278" s="406"/>
    </row>
    <row r="279" spans="6:8" s="263" customFormat="1" ht="12.75">
      <c r="F279" s="272"/>
      <c r="G279" s="272"/>
      <c r="H279" s="406"/>
    </row>
    <row r="280" spans="6:8" s="263" customFormat="1" ht="12.75">
      <c r="F280" s="272"/>
      <c r="G280" s="272"/>
      <c r="H280" s="406"/>
    </row>
    <row r="281" spans="6:8" s="263" customFormat="1" ht="12.75">
      <c r="F281" s="272"/>
      <c r="G281" s="272"/>
      <c r="H281" s="406"/>
    </row>
    <row r="282" spans="6:8" s="263" customFormat="1" ht="12.75">
      <c r="F282" s="272"/>
      <c r="G282" s="272"/>
      <c r="H282" s="406"/>
    </row>
    <row r="283" spans="6:8" s="263" customFormat="1" ht="12.75">
      <c r="F283" s="272"/>
      <c r="G283" s="272"/>
      <c r="H283" s="406"/>
    </row>
    <row r="284" spans="6:8" s="263" customFormat="1" ht="12.75">
      <c r="F284" s="272"/>
      <c r="G284" s="272"/>
      <c r="H284" s="406"/>
    </row>
    <row r="285" spans="6:8" s="263" customFormat="1" ht="12.75">
      <c r="F285" s="272"/>
      <c r="G285" s="272"/>
      <c r="H285" s="406"/>
    </row>
    <row r="286" spans="6:8" s="263" customFormat="1" ht="12.75">
      <c r="F286" s="272"/>
      <c r="G286" s="272"/>
      <c r="H286" s="406"/>
    </row>
    <row r="287" spans="6:8" s="263" customFormat="1" ht="12.75">
      <c r="F287" s="272"/>
      <c r="G287" s="272"/>
      <c r="H287" s="406"/>
    </row>
    <row r="288" spans="6:8" s="263" customFormat="1" ht="12.75">
      <c r="F288" s="272"/>
      <c r="G288" s="272"/>
      <c r="H288" s="406"/>
    </row>
    <row r="289" spans="6:8" s="263" customFormat="1" ht="12.75">
      <c r="F289" s="272"/>
      <c r="G289" s="272"/>
      <c r="H289" s="406"/>
    </row>
    <row r="290" spans="6:8" s="263" customFormat="1" ht="12.75">
      <c r="F290" s="272"/>
      <c r="G290" s="272"/>
      <c r="H290" s="406"/>
    </row>
    <row r="291" spans="6:8" s="263" customFormat="1" ht="12.75">
      <c r="F291" s="272"/>
      <c r="G291" s="272"/>
      <c r="H291" s="406"/>
    </row>
    <row r="292" spans="6:8" s="263" customFormat="1" ht="12.75">
      <c r="F292" s="272"/>
      <c r="G292" s="272"/>
      <c r="H292" s="406"/>
    </row>
    <row r="293" spans="6:8" s="263" customFormat="1" ht="12.75">
      <c r="F293" s="272"/>
      <c r="G293" s="272"/>
      <c r="H293" s="406"/>
    </row>
    <row r="294" spans="6:8" s="263" customFormat="1" ht="12.75">
      <c r="F294" s="272"/>
      <c r="G294" s="272"/>
      <c r="H294" s="406"/>
    </row>
    <row r="295" spans="6:8" s="263" customFormat="1" ht="12.75">
      <c r="F295" s="272"/>
      <c r="G295" s="272"/>
      <c r="H295" s="406"/>
    </row>
    <row r="296" spans="6:8" s="263" customFormat="1" ht="12.75">
      <c r="F296" s="272"/>
      <c r="G296" s="272"/>
      <c r="H296" s="406"/>
    </row>
    <row r="297" spans="6:8" s="263" customFormat="1" ht="12.75">
      <c r="F297" s="272"/>
      <c r="G297" s="272"/>
      <c r="H297" s="406"/>
    </row>
    <row r="298" spans="6:8" s="263" customFormat="1" ht="12.75">
      <c r="F298" s="272"/>
      <c r="G298" s="272"/>
      <c r="H298" s="406"/>
    </row>
    <row r="299" spans="6:8" s="263" customFormat="1" ht="12.75">
      <c r="F299" s="272"/>
      <c r="G299" s="272"/>
      <c r="H299" s="406"/>
    </row>
    <row r="300" spans="6:8" s="263" customFormat="1" ht="12.75">
      <c r="F300" s="272"/>
      <c r="G300" s="272"/>
      <c r="H300" s="406"/>
    </row>
    <row r="301" spans="6:8" s="263" customFormat="1" ht="12.75">
      <c r="F301" s="272"/>
      <c r="G301" s="272"/>
      <c r="H301" s="406"/>
    </row>
    <row r="302" spans="6:8" s="263" customFormat="1" ht="12.75">
      <c r="F302" s="272"/>
      <c r="G302" s="272"/>
      <c r="H302" s="406"/>
    </row>
    <row r="303" spans="6:8" s="263" customFormat="1" ht="12.75">
      <c r="F303" s="272"/>
      <c r="G303" s="272"/>
      <c r="H303" s="406"/>
    </row>
    <row r="304" spans="6:8" s="263" customFormat="1" ht="12.75">
      <c r="F304" s="272"/>
      <c r="G304" s="272"/>
      <c r="H304" s="406"/>
    </row>
    <row r="305" spans="6:8" s="263" customFormat="1" ht="12.75">
      <c r="F305" s="272"/>
      <c r="G305" s="272"/>
      <c r="H305" s="406"/>
    </row>
    <row r="306" spans="6:8" s="263" customFormat="1" ht="12.75">
      <c r="F306" s="272"/>
      <c r="G306" s="272"/>
      <c r="H306" s="406"/>
    </row>
    <row r="307" spans="6:8" s="263" customFormat="1" ht="12.75">
      <c r="F307" s="272"/>
      <c r="G307" s="272"/>
      <c r="H307" s="406"/>
    </row>
    <row r="308" spans="6:8" s="263" customFormat="1" ht="12.75">
      <c r="F308" s="272"/>
      <c r="G308" s="272"/>
      <c r="H308" s="406"/>
    </row>
    <row r="309" spans="6:8" s="263" customFormat="1" ht="12.75">
      <c r="F309" s="272"/>
      <c r="G309" s="272"/>
      <c r="H309" s="406"/>
    </row>
    <row r="310" spans="6:8" s="263" customFormat="1" ht="12.75">
      <c r="F310" s="272"/>
      <c r="G310" s="272"/>
      <c r="H310" s="406"/>
    </row>
    <row r="311" spans="6:8" s="263" customFormat="1" ht="12.75">
      <c r="F311" s="272"/>
      <c r="G311" s="272"/>
      <c r="H311" s="406"/>
    </row>
    <row r="312" spans="6:8" s="263" customFormat="1" ht="12.75">
      <c r="F312" s="272"/>
      <c r="G312" s="272"/>
      <c r="H312" s="406"/>
    </row>
    <row r="313" spans="6:8" s="263" customFormat="1" ht="12.75">
      <c r="F313" s="272"/>
      <c r="G313" s="272"/>
      <c r="H313" s="406"/>
    </row>
    <row r="314" spans="6:8" s="263" customFormat="1" ht="12.75">
      <c r="F314" s="272"/>
      <c r="G314" s="272"/>
      <c r="H314" s="406"/>
    </row>
    <row r="315" spans="6:8" s="263" customFormat="1" ht="12.75">
      <c r="F315" s="272"/>
      <c r="G315" s="272"/>
      <c r="H315" s="406"/>
    </row>
    <row r="316" spans="6:8" s="263" customFormat="1" ht="12.75">
      <c r="F316" s="272"/>
      <c r="G316" s="272"/>
      <c r="H316" s="406"/>
    </row>
    <row r="317" spans="6:8" s="263" customFormat="1" ht="12.75">
      <c r="F317" s="272"/>
      <c r="G317" s="272"/>
      <c r="H317" s="406"/>
    </row>
  </sheetData>
  <sheetProtection formatCells="0" formatColumns="0" formatRows="0" insertColumns="0" insertRows="0" insertHyperlinks="0" deleteColumns="0" deleteRows="0" selectLockedCells="1" sort="0" autoFilter="0" pivotTables="0"/>
  <mergeCells count="48">
    <mergeCell ref="C49:J49"/>
    <mergeCell ref="C69:I69"/>
    <mergeCell ref="C75:J75"/>
    <mergeCell ref="C79:I79"/>
    <mergeCell ref="C55:J55"/>
    <mergeCell ref="C70:J70"/>
    <mergeCell ref="C60:J60"/>
    <mergeCell ref="C64:I64"/>
    <mergeCell ref="C23:J23"/>
    <mergeCell ref="C84:I84"/>
    <mergeCell ref="C48:I48"/>
    <mergeCell ref="C65:J65"/>
    <mergeCell ref="C80:J80"/>
    <mergeCell ref="C59:I59"/>
    <mergeCell ref="C50:J50"/>
    <mergeCell ref="C43:J43"/>
    <mergeCell ref="C33:J33"/>
    <mergeCell ref="C44:J44"/>
    <mergeCell ref="F14:F16"/>
    <mergeCell ref="C14:C16"/>
    <mergeCell ref="C42:I42"/>
    <mergeCell ref="C54:I54"/>
    <mergeCell ref="C21:I21"/>
    <mergeCell ref="E14:E16"/>
    <mergeCell ref="C17:J17"/>
    <mergeCell ref="C22:J22"/>
    <mergeCell ref="D14:D16"/>
    <mergeCell ref="H14:H16"/>
    <mergeCell ref="I15:I16"/>
    <mergeCell ref="G14:G16"/>
    <mergeCell ref="I14:J14"/>
    <mergeCell ref="C85:I85"/>
    <mergeCell ref="C27:I27"/>
    <mergeCell ref="C32:I32"/>
    <mergeCell ref="C37:I37"/>
    <mergeCell ref="C38:J38"/>
    <mergeCell ref="C28:J28"/>
    <mergeCell ref="C74:I74"/>
    <mergeCell ref="J15:J16"/>
    <mergeCell ref="B1:K1"/>
    <mergeCell ref="B2:K2"/>
    <mergeCell ref="B3:K3"/>
    <mergeCell ref="B4:K4"/>
    <mergeCell ref="B5:K5"/>
    <mergeCell ref="B6:K6"/>
    <mergeCell ref="C8:J8"/>
    <mergeCell ref="C11:J11"/>
    <mergeCell ref="C12:J12"/>
  </mergeCells>
  <printOptions horizontalCentered="1"/>
  <pageMargins left="0.31496062992125984" right="0.31496062992125984" top="0.4330708661417323" bottom="0.6299212598425197" header="0" footer="0"/>
  <pageSetup fitToHeight="2" horizontalDpi="300" verticalDpi="300" orientation="landscape" scale="60" r:id="rId2"/>
  <headerFooter alignWithMargins="0">
    <oddFooter>&amp;C_______________________
VoBo Ordenador Gasto&amp;RVicerrectoría Administrativa
&amp;F
&amp;A</oddFooter>
  </headerFooter>
  <rowBreaks count="2" manualBreakCount="2">
    <brk id="54" min="1" max="10" man="1"/>
    <brk id="87" min="1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B1:P91"/>
  <sheetViews>
    <sheetView zoomScaleSheetLayoutView="75" zoomScalePageLayoutView="0" workbookViewId="0" topLeftCell="A37">
      <selection activeCell="C94" sqref="C94"/>
    </sheetView>
  </sheetViews>
  <sheetFormatPr defaultColWidth="0" defaultRowHeight="12.75"/>
  <cols>
    <col min="1" max="1" width="2.00390625" style="342" customWidth="1"/>
    <col min="2" max="2" width="2.8515625" style="342" customWidth="1"/>
    <col min="3" max="3" width="55.7109375" style="342" customWidth="1"/>
    <col min="4" max="4" width="28.421875" style="342" bestFit="1" customWidth="1"/>
    <col min="5" max="5" width="23.00390625" style="431" bestFit="1" customWidth="1"/>
    <col min="6" max="6" width="13.8515625" style="431" customWidth="1"/>
    <col min="7" max="7" width="13.57421875" style="432" bestFit="1" customWidth="1"/>
    <col min="8" max="8" width="9.8515625" style="342" customWidth="1"/>
    <col min="9" max="9" width="20.28125" style="342" hidden="1" customWidth="1"/>
    <col min="10" max="16384" width="0" style="342" hidden="1" customWidth="1"/>
  </cols>
  <sheetData>
    <row r="1" spans="2:8" s="44" customFormat="1" ht="12.75">
      <c r="B1" s="863"/>
      <c r="C1" s="864"/>
      <c r="D1" s="864"/>
      <c r="E1" s="864"/>
      <c r="F1" s="864"/>
      <c r="G1" s="864"/>
      <c r="H1" s="865"/>
    </row>
    <row r="2" spans="2:8" s="44" customFormat="1" ht="18" customHeight="1">
      <c r="B2" s="866" t="s">
        <v>51</v>
      </c>
      <c r="C2" s="811" t="s">
        <v>51</v>
      </c>
      <c r="D2" s="811"/>
      <c r="E2" s="811"/>
      <c r="F2" s="811"/>
      <c r="G2" s="811"/>
      <c r="H2" s="812"/>
    </row>
    <row r="3" spans="2:8" s="44" customFormat="1" ht="18" customHeight="1">
      <c r="B3" s="866" t="s">
        <v>417</v>
      </c>
      <c r="C3" s="811" t="s">
        <v>52</v>
      </c>
      <c r="D3" s="811"/>
      <c r="E3" s="811"/>
      <c r="F3" s="811"/>
      <c r="G3" s="811"/>
      <c r="H3" s="812"/>
    </row>
    <row r="4" spans="2:8" s="44" customFormat="1" ht="18" customHeight="1">
      <c r="B4" s="866" t="s">
        <v>477</v>
      </c>
      <c r="C4" s="811"/>
      <c r="D4" s="811"/>
      <c r="E4" s="811"/>
      <c r="F4" s="811"/>
      <c r="G4" s="811"/>
      <c r="H4" s="812"/>
    </row>
    <row r="5" spans="2:8" s="44" customFormat="1" ht="18" customHeight="1">
      <c r="B5" s="866"/>
      <c r="C5" s="811"/>
      <c r="D5" s="811"/>
      <c r="E5" s="811"/>
      <c r="F5" s="811"/>
      <c r="G5" s="811"/>
      <c r="H5" s="812"/>
    </row>
    <row r="6" spans="2:9" s="44" customFormat="1" ht="12.75">
      <c r="B6" s="910"/>
      <c r="C6" s="911"/>
      <c r="D6" s="911"/>
      <c r="E6" s="911"/>
      <c r="F6" s="911"/>
      <c r="G6" s="911"/>
      <c r="H6" s="912"/>
      <c r="I6" s="44" t="s">
        <v>476</v>
      </c>
    </row>
    <row r="7" spans="2:16" s="423" customFormat="1" ht="12.75">
      <c r="B7" s="907" t="s">
        <v>118</v>
      </c>
      <c r="C7" s="908"/>
      <c r="D7" s="908"/>
      <c r="E7" s="908"/>
      <c r="F7" s="908"/>
      <c r="G7" s="908"/>
      <c r="H7" s="909"/>
      <c r="I7" s="655">
        <v>1.08</v>
      </c>
      <c r="J7" s="86"/>
      <c r="K7" s="86"/>
      <c r="L7" s="86"/>
      <c r="M7" s="86"/>
      <c r="N7" s="86"/>
      <c r="O7" s="86"/>
      <c r="P7" s="86"/>
    </row>
    <row r="8" spans="2:8" s="302" customFormat="1" ht="12.75">
      <c r="B8" s="70"/>
      <c r="C8" s="71" t="s">
        <v>193</v>
      </c>
      <c r="D8" s="71"/>
      <c r="E8" s="72"/>
      <c r="F8" s="72"/>
      <c r="G8" s="72"/>
      <c r="H8" s="73"/>
    </row>
    <row r="9" spans="2:8" s="302" customFormat="1" ht="12.75">
      <c r="B9" s="913"/>
      <c r="C9" s="914"/>
      <c r="D9" s="914"/>
      <c r="E9" s="914"/>
      <c r="F9" s="914"/>
      <c r="G9" s="914"/>
      <c r="H9" s="915"/>
    </row>
    <row r="10" spans="2:8" s="302" customFormat="1" ht="12.75">
      <c r="B10" s="300"/>
      <c r="C10" s="335"/>
      <c r="D10" s="335"/>
      <c r="E10" s="409"/>
      <c r="F10" s="409"/>
      <c r="G10" s="410"/>
      <c r="H10" s="74"/>
    </row>
    <row r="11" spans="2:8" s="76" customFormat="1" ht="34.5" customHeight="1">
      <c r="B11" s="75"/>
      <c r="C11" s="904" t="s">
        <v>119</v>
      </c>
      <c r="D11" s="905"/>
      <c r="E11" s="905"/>
      <c r="F11" s="905"/>
      <c r="G11" s="906"/>
      <c r="H11" s="74"/>
    </row>
    <row r="12" spans="2:8" s="49" customFormat="1" ht="30.75" customHeight="1">
      <c r="B12" s="75"/>
      <c r="C12" s="721" t="s">
        <v>452</v>
      </c>
      <c r="D12" s="899"/>
      <c r="E12" s="899"/>
      <c r="F12" s="899"/>
      <c r="G12" s="900"/>
      <c r="H12" s="74"/>
    </row>
    <row r="13" spans="2:8" s="76" customFormat="1" ht="20.25" customHeight="1">
      <c r="B13" s="75"/>
      <c r="C13" s="820" t="s">
        <v>37</v>
      </c>
      <c r="D13" s="820" t="s">
        <v>23</v>
      </c>
      <c r="E13" s="820" t="s">
        <v>347</v>
      </c>
      <c r="F13" s="814" t="s">
        <v>24</v>
      </c>
      <c r="G13" s="816"/>
      <c r="H13" s="74"/>
    </row>
    <row r="14" spans="2:8" s="76" customFormat="1" ht="24" customHeight="1">
      <c r="B14" s="75"/>
      <c r="C14" s="880"/>
      <c r="D14" s="880"/>
      <c r="E14" s="880"/>
      <c r="F14" s="433" t="s">
        <v>185</v>
      </c>
      <c r="G14" s="433" t="s">
        <v>346</v>
      </c>
      <c r="H14" s="74"/>
    </row>
    <row r="15" spans="2:8" ht="12.75">
      <c r="B15" s="339"/>
      <c r="C15" s="683" t="s">
        <v>480</v>
      </c>
      <c r="D15" s="436" t="s">
        <v>482</v>
      </c>
      <c r="E15" s="442">
        <f>187500*1.05</f>
        <v>196875</v>
      </c>
      <c r="F15" s="441"/>
      <c r="G15" s="442">
        <f>+$E15*F15</f>
        <v>0</v>
      </c>
      <c r="H15" s="652"/>
    </row>
    <row r="16" spans="2:8" ht="12.75">
      <c r="B16" s="339"/>
      <c r="C16" s="683" t="s">
        <v>479</v>
      </c>
      <c r="D16" s="436" t="s">
        <v>482</v>
      </c>
      <c r="E16" s="443">
        <f>252000*1.05</f>
        <v>264600</v>
      </c>
      <c r="F16" s="415"/>
      <c r="G16" s="443">
        <f>+$E16*F16</f>
        <v>0</v>
      </c>
      <c r="H16" s="652"/>
    </row>
    <row r="17" spans="2:8" ht="12.75">
      <c r="B17" s="339"/>
      <c r="C17" s="683" t="s">
        <v>481</v>
      </c>
      <c r="D17" s="436" t="s">
        <v>482</v>
      </c>
      <c r="E17" s="443">
        <f>429200*1.05</f>
        <v>450660</v>
      </c>
      <c r="F17" s="415"/>
      <c r="G17" s="443">
        <f>+$E17*F17</f>
        <v>0</v>
      </c>
      <c r="H17" s="652"/>
    </row>
    <row r="18" spans="2:8" ht="12.75">
      <c r="B18" s="339"/>
      <c r="C18" s="683" t="s">
        <v>483</v>
      </c>
      <c r="D18" s="414" t="s">
        <v>482</v>
      </c>
      <c r="E18" s="443">
        <f>388600*1.05</f>
        <v>408030</v>
      </c>
      <c r="F18" s="415"/>
      <c r="G18" s="443">
        <f>+$E18*F18</f>
        <v>0</v>
      </c>
      <c r="H18" s="652"/>
    </row>
    <row r="19" spans="2:8" ht="12.75">
      <c r="B19" s="339"/>
      <c r="C19" s="416" t="s">
        <v>425</v>
      </c>
      <c r="D19" s="414" t="s">
        <v>302</v>
      </c>
      <c r="E19" s="443">
        <v>4300</v>
      </c>
      <c r="F19" s="415"/>
      <c r="G19" s="443">
        <f>+$E19*F19</f>
        <v>0</v>
      </c>
      <c r="H19" s="652"/>
    </row>
    <row r="20" spans="2:8" ht="12.75">
      <c r="B20" s="339"/>
      <c r="C20" s="416" t="s">
        <v>425</v>
      </c>
      <c r="D20" s="414" t="s">
        <v>380</v>
      </c>
      <c r="E20" s="443">
        <v>6400</v>
      </c>
      <c r="F20" s="415"/>
      <c r="G20" s="443">
        <f aca="true" t="shared" si="0" ref="G20:G71">+$E20*F20</f>
        <v>0</v>
      </c>
      <c r="H20" s="652"/>
    </row>
    <row r="21" spans="2:8" ht="12.75">
      <c r="B21" s="339"/>
      <c r="C21" s="683" t="s">
        <v>484</v>
      </c>
      <c r="D21" s="661" t="s">
        <v>302</v>
      </c>
      <c r="E21" s="443">
        <v>130000</v>
      </c>
      <c r="F21" s="415"/>
      <c r="G21" s="443">
        <f aca="true" t="shared" si="1" ref="G21:G27">+$E21*F21</f>
        <v>0</v>
      </c>
      <c r="H21" s="652"/>
    </row>
    <row r="22" spans="2:8" ht="12.75">
      <c r="B22" s="339"/>
      <c r="C22" s="683" t="s">
        <v>485</v>
      </c>
      <c r="D22" s="414" t="s">
        <v>302</v>
      </c>
      <c r="E22" s="443">
        <v>260000</v>
      </c>
      <c r="F22" s="415"/>
      <c r="G22" s="443">
        <f t="shared" si="1"/>
        <v>0</v>
      </c>
      <c r="H22" s="652"/>
    </row>
    <row r="23" spans="2:8" ht="12.75">
      <c r="B23" s="339"/>
      <c r="C23" s="683" t="s">
        <v>486</v>
      </c>
      <c r="D23" s="661" t="s">
        <v>302</v>
      </c>
      <c r="E23" s="443">
        <v>345000</v>
      </c>
      <c r="F23" s="415"/>
      <c r="G23" s="443">
        <f t="shared" si="1"/>
        <v>0</v>
      </c>
      <c r="H23" s="652"/>
    </row>
    <row r="24" spans="2:8" ht="12.75">
      <c r="B24" s="339"/>
      <c r="C24" s="683" t="s">
        <v>484</v>
      </c>
      <c r="D24" s="414" t="s">
        <v>380</v>
      </c>
      <c r="E24" s="443">
        <v>190000</v>
      </c>
      <c r="F24" s="415"/>
      <c r="G24" s="443">
        <f>+$E24*F24</f>
        <v>0</v>
      </c>
      <c r="H24" s="652"/>
    </row>
    <row r="25" spans="2:8" ht="12.75">
      <c r="B25" s="339"/>
      <c r="C25" s="683" t="s">
        <v>485</v>
      </c>
      <c r="D25" s="414" t="s">
        <v>380</v>
      </c>
      <c r="E25" s="443">
        <v>365000</v>
      </c>
      <c r="F25" s="415"/>
      <c r="G25" s="443">
        <f>+$E25*F25</f>
        <v>0</v>
      </c>
      <c r="H25" s="652"/>
    </row>
    <row r="26" spans="2:8" ht="12.75">
      <c r="B26" s="339"/>
      <c r="C26" s="683" t="s">
        <v>486</v>
      </c>
      <c r="D26" s="414" t="s">
        <v>380</v>
      </c>
      <c r="E26" s="443">
        <v>520000</v>
      </c>
      <c r="F26" s="415"/>
      <c r="G26" s="443">
        <f>+$E26*F26</f>
        <v>0</v>
      </c>
      <c r="H26" s="652"/>
    </row>
    <row r="27" spans="2:8" ht="12.75">
      <c r="B27" s="339"/>
      <c r="C27" s="416" t="s">
        <v>425</v>
      </c>
      <c r="D27" s="414" t="s">
        <v>380</v>
      </c>
      <c r="E27" s="443">
        <v>6400</v>
      </c>
      <c r="F27" s="415"/>
      <c r="G27" s="443">
        <f t="shared" si="1"/>
        <v>0</v>
      </c>
      <c r="H27" s="652"/>
    </row>
    <row r="28" spans="2:8" ht="12.75">
      <c r="B28" s="339"/>
      <c r="C28" s="416" t="s">
        <v>424</v>
      </c>
      <c r="D28" s="414" t="s">
        <v>301</v>
      </c>
      <c r="E28" s="443">
        <v>250000</v>
      </c>
      <c r="F28" s="415"/>
      <c r="G28" s="443">
        <f t="shared" si="0"/>
        <v>0</v>
      </c>
      <c r="H28" s="652"/>
    </row>
    <row r="29" spans="2:8" ht="12.75">
      <c r="B29" s="339"/>
      <c r="C29" s="416" t="s">
        <v>424</v>
      </c>
      <c r="D29" s="661" t="s">
        <v>306</v>
      </c>
      <c r="E29" s="443">
        <v>400000</v>
      </c>
      <c r="F29" s="415"/>
      <c r="G29" s="443">
        <f>+$E29*F29</f>
        <v>0</v>
      </c>
      <c r="H29" s="652"/>
    </row>
    <row r="30" spans="2:8" ht="12.75">
      <c r="B30" s="339"/>
      <c r="C30" s="416" t="s">
        <v>381</v>
      </c>
      <c r="D30" s="414" t="s">
        <v>302</v>
      </c>
      <c r="E30" s="443">
        <v>30000</v>
      </c>
      <c r="F30" s="415"/>
      <c r="G30" s="443">
        <f t="shared" si="0"/>
        <v>0</v>
      </c>
      <c r="H30" s="652"/>
    </row>
    <row r="31" spans="2:8" ht="12.75">
      <c r="B31" s="339"/>
      <c r="C31" s="416" t="s">
        <v>381</v>
      </c>
      <c r="D31" s="414" t="s">
        <v>380</v>
      </c>
      <c r="E31" s="443">
        <v>60000</v>
      </c>
      <c r="F31" s="415"/>
      <c r="G31" s="443">
        <f>+$E31*F31</f>
        <v>0</v>
      </c>
      <c r="H31" s="652"/>
    </row>
    <row r="32" spans="2:8" ht="12.75">
      <c r="B32" s="339"/>
      <c r="C32" s="678" t="s">
        <v>194</v>
      </c>
      <c r="D32" s="436" t="s">
        <v>304</v>
      </c>
      <c r="E32" s="443">
        <v>86400</v>
      </c>
      <c r="F32" s="415"/>
      <c r="G32" s="443">
        <f t="shared" si="0"/>
        <v>0</v>
      </c>
      <c r="H32" s="652"/>
    </row>
    <row r="33" spans="2:8" ht="12.75">
      <c r="B33" s="339"/>
      <c r="C33" s="416" t="s">
        <v>305</v>
      </c>
      <c r="D33" s="414" t="s">
        <v>306</v>
      </c>
      <c r="E33" s="443">
        <v>75600</v>
      </c>
      <c r="F33" s="415"/>
      <c r="G33" s="443">
        <f t="shared" si="0"/>
        <v>0</v>
      </c>
      <c r="H33" s="652"/>
    </row>
    <row r="34" spans="2:8" ht="12.75">
      <c r="B34" s="339"/>
      <c r="C34" s="678" t="s">
        <v>308</v>
      </c>
      <c r="D34" s="436" t="s">
        <v>307</v>
      </c>
      <c r="E34" s="443">
        <v>7560.000000000001</v>
      </c>
      <c r="F34" s="415"/>
      <c r="G34" s="443">
        <f t="shared" si="0"/>
        <v>0</v>
      </c>
      <c r="H34" s="652"/>
    </row>
    <row r="35" spans="2:8" ht="12.75">
      <c r="B35" s="339"/>
      <c r="C35" s="678" t="s">
        <v>309</v>
      </c>
      <c r="D35" s="436" t="s">
        <v>307</v>
      </c>
      <c r="E35" s="443">
        <v>11880</v>
      </c>
      <c r="F35" s="415"/>
      <c r="G35" s="443">
        <f t="shared" si="0"/>
        <v>0</v>
      </c>
      <c r="H35" s="652"/>
    </row>
    <row r="36" spans="2:8" ht="12.75">
      <c r="B36" s="339"/>
      <c r="C36" s="678" t="s">
        <v>310</v>
      </c>
      <c r="D36" s="436" t="s">
        <v>307</v>
      </c>
      <c r="E36" s="443">
        <v>14040.000000000002</v>
      </c>
      <c r="F36" s="415"/>
      <c r="G36" s="443">
        <f t="shared" si="0"/>
        <v>0</v>
      </c>
      <c r="H36" s="652"/>
    </row>
    <row r="37" spans="2:8" ht="12.75">
      <c r="B37" s="339"/>
      <c r="C37" s="416" t="s">
        <v>311</v>
      </c>
      <c r="D37" s="414" t="s">
        <v>307</v>
      </c>
      <c r="E37" s="443">
        <v>21600</v>
      </c>
      <c r="F37" s="415"/>
      <c r="G37" s="443">
        <f t="shared" si="0"/>
        <v>0</v>
      </c>
      <c r="H37" s="652"/>
    </row>
    <row r="38" spans="2:8" ht="12.75">
      <c r="B38" s="339"/>
      <c r="C38" s="678" t="s">
        <v>312</v>
      </c>
      <c r="D38" s="436" t="s">
        <v>303</v>
      </c>
      <c r="E38" s="443">
        <v>162000</v>
      </c>
      <c r="F38" s="415"/>
      <c r="G38" s="443">
        <f t="shared" si="0"/>
        <v>0</v>
      </c>
      <c r="H38" s="652"/>
    </row>
    <row r="39" spans="2:8" ht="12.75">
      <c r="B39" s="339"/>
      <c r="C39" s="678" t="s">
        <v>313</v>
      </c>
      <c r="D39" s="436" t="s">
        <v>303</v>
      </c>
      <c r="E39" s="443">
        <v>270000</v>
      </c>
      <c r="F39" s="415"/>
      <c r="G39" s="443">
        <f t="shared" si="0"/>
        <v>0</v>
      </c>
      <c r="H39" s="652"/>
    </row>
    <row r="40" spans="2:8" ht="12.75">
      <c r="B40" s="339"/>
      <c r="C40" s="678" t="s">
        <v>314</v>
      </c>
      <c r="D40" s="436" t="s">
        <v>303</v>
      </c>
      <c r="E40" s="443">
        <v>270000</v>
      </c>
      <c r="F40" s="415"/>
      <c r="G40" s="443">
        <f t="shared" si="0"/>
        <v>0</v>
      </c>
      <c r="H40" s="652"/>
    </row>
    <row r="41" spans="2:8" ht="12.75">
      <c r="B41" s="339"/>
      <c r="C41" s="679" t="s">
        <v>315</v>
      </c>
      <c r="D41" s="437" t="s">
        <v>372</v>
      </c>
      <c r="E41" s="443">
        <v>108000</v>
      </c>
      <c r="F41" s="415"/>
      <c r="G41" s="443">
        <f t="shared" si="0"/>
        <v>0</v>
      </c>
      <c r="H41" s="652"/>
    </row>
    <row r="42" spans="2:8" ht="12.75">
      <c r="B42" s="339"/>
      <c r="C42" s="679" t="s">
        <v>316</v>
      </c>
      <c r="D42" s="437" t="s">
        <v>317</v>
      </c>
      <c r="E42" s="443">
        <v>2700000</v>
      </c>
      <c r="F42" s="415"/>
      <c r="G42" s="443">
        <f t="shared" si="0"/>
        <v>0</v>
      </c>
      <c r="H42" s="652"/>
    </row>
    <row r="43" spans="2:8" ht="12.75">
      <c r="B43" s="339"/>
      <c r="C43" s="679" t="s">
        <v>318</v>
      </c>
      <c r="D43" s="437" t="s">
        <v>319</v>
      </c>
      <c r="E43" s="443">
        <v>648000</v>
      </c>
      <c r="F43" s="415"/>
      <c r="G43" s="443">
        <f t="shared" si="0"/>
        <v>0</v>
      </c>
      <c r="H43" s="652"/>
    </row>
    <row r="44" spans="2:8" ht="12.75">
      <c r="B44" s="339"/>
      <c r="C44" s="679" t="s">
        <v>320</v>
      </c>
      <c r="D44" s="437" t="s">
        <v>321</v>
      </c>
      <c r="E44" s="443">
        <v>864000</v>
      </c>
      <c r="F44" s="415"/>
      <c r="G44" s="443">
        <f t="shared" si="0"/>
        <v>0</v>
      </c>
      <c r="H44" s="652"/>
    </row>
    <row r="45" spans="2:8" ht="12.75">
      <c r="B45" s="339"/>
      <c r="C45" s="679" t="s">
        <v>322</v>
      </c>
      <c r="D45" s="437" t="s">
        <v>323</v>
      </c>
      <c r="E45" s="443">
        <v>226800.00000000003</v>
      </c>
      <c r="F45" s="415"/>
      <c r="G45" s="443">
        <f t="shared" si="0"/>
        <v>0</v>
      </c>
      <c r="H45" s="652"/>
    </row>
    <row r="46" spans="2:8" ht="12.75">
      <c r="B46" s="339"/>
      <c r="C46" s="679" t="s">
        <v>324</v>
      </c>
      <c r="D46" s="437" t="s">
        <v>323</v>
      </c>
      <c r="E46" s="443">
        <v>283500</v>
      </c>
      <c r="F46" s="415"/>
      <c r="G46" s="443">
        <f t="shared" si="0"/>
        <v>0</v>
      </c>
      <c r="H46" s="652"/>
    </row>
    <row r="47" spans="2:8" ht="12.75">
      <c r="B47" s="339"/>
      <c r="C47" s="679" t="s">
        <v>325</v>
      </c>
      <c r="D47" s="437" t="s">
        <v>323</v>
      </c>
      <c r="E47" s="443">
        <v>396900</v>
      </c>
      <c r="F47" s="415"/>
      <c r="G47" s="443">
        <f t="shared" si="0"/>
        <v>0</v>
      </c>
      <c r="H47" s="652"/>
    </row>
    <row r="48" spans="2:8" s="280" customFormat="1" ht="12.75">
      <c r="B48" s="277"/>
      <c r="C48" s="679" t="s">
        <v>326</v>
      </c>
      <c r="D48" s="437" t="s">
        <v>327</v>
      </c>
      <c r="E48" s="443">
        <v>510300.00000000006</v>
      </c>
      <c r="F48" s="435"/>
      <c r="G48" s="443">
        <f t="shared" si="0"/>
        <v>0</v>
      </c>
      <c r="H48" s="652"/>
    </row>
    <row r="49" spans="2:8" s="280" customFormat="1" ht="12.75">
      <c r="B49" s="277"/>
      <c r="C49" s="679" t="s">
        <v>271</v>
      </c>
      <c r="D49" s="287" t="s">
        <v>383</v>
      </c>
      <c r="E49" s="443">
        <v>5670000</v>
      </c>
      <c r="F49" s="435"/>
      <c r="G49" s="443">
        <f t="shared" si="0"/>
        <v>0</v>
      </c>
      <c r="H49" s="652"/>
    </row>
    <row r="50" spans="2:8" ht="12.75">
      <c r="B50" s="339"/>
      <c r="C50" s="680" t="s">
        <v>272</v>
      </c>
      <c r="D50" s="287" t="s">
        <v>383</v>
      </c>
      <c r="E50" s="443">
        <v>2268000</v>
      </c>
      <c r="F50" s="415"/>
      <c r="G50" s="443">
        <f t="shared" si="0"/>
        <v>0</v>
      </c>
      <c r="H50" s="652"/>
    </row>
    <row r="51" spans="2:8" ht="12.75">
      <c r="B51" s="339"/>
      <c r="C51" s="680" t="s">
        <v>269</v>
      </c>
      <c r="D51" s="287" t="s">
        <v>383</v>
      </c>
      <c r="E51" s="443">
        <v>3969000.0000000005</v>
      </c>
      <c r="F51" s="415"/>
      <c r="G51" s="443">
        <f t="shared" si="0"/>
        <v>0</v>
      </c>
      <c r="H51" s="652"/>
    </row>
    <row r="52" spans="2:8" ht="12.75">
      <c r="B52" s="339"/>
      <c r="C52" s="679" t="s">
        <v>243</v>
      </c>
      <c r="D52" s="437" t="s">
        <v>374</v>
      </c>
      <c r="E52" s="443">
        <v>1620000</v>
      </c>
      <c r="F52" s="415"/>
      <c r="G52" s="443">
        <f t="shared" si="0"/>
        <v>0</v>
      </c>
      <c r="H52" s="652"/>
    </row>
    <row r="53" spans="2:8" ht="12.75">
      <c r="B53" s="339"/>
      <c r="C53" s="679" t="s">
        <v>268</v>
      </c>
      <c r="D53" s="437" t="s">
        <v>373</v>
      </c>
      <c r="E53" s="443">
        <v>540000</v>
      </c>
      <c r="F53" s="415"/>
      <c r="G53" s="443">
        <f t="shared" si="0"/>
        <v>0</v>
      </c>
      <c r="H53" s="652"/>
    </row>
    <row r="54" spans="2:8" ht="12.75">
      <c r="B54" s="339"/>
      <c r="C54" s="681" t="s">
        <v>328</v>
      </c>
      <c r="D54" s="437" t="s">
        <v>329</v>
      </c>
      <c r="E54" s="443">
        <v>216000</v>
      </c>
      <c r="F54" s="415"/>
      <c r="G54" s="443">
        <f t="shared" si="0"/>
        <v>0</v>
      </c>
      <c r="H54" s="652"/>
    </row>
    <row r="55" spans="2:8" ht="12.75">
      <c r="B55" s="339"/>
      <c r="C55" s="681" t="s">
        <v>328</v>
      </c>
      <c r="D55" s="437" t="s">
        <v>330</v>
      </c>
      <c r="E55" s="443">
        <v>162000</v>
      </c>
      <c r="F55" s="415"/>
      <c r="G55" s="443">
        <f t="shared" si="0"/>
        <v>0</v>
      </c>
      <c r="H55" s="652"/>
    </row>
    <row r="56" spans="2:8" ht="12.75">
      <c r="B56" s="339"/>
      <c r="C56" s="681" t="s">
        <v>331</v>
      </c>
      <c r="D56" s="437" t="s">
        <v>332</v>
      </c>
      <c r="E56" s="443">
        <v>248400.00000000003</v>
      </c>
      <c r="F56" s="415"/>
      <c r="G56" s="443">
        <f t="shared" si="0"/>
        <v>0</v>
      </c>
      <c r="H56" s="652"/>
    </row>
    <row r="57" spans="2:8" ht="12.75">
      <c r="B57" s="339"/>
      <c r="C57" s="681" t="s">
        <v>331</v>
      </c>
      <c r="D57" s="437" t="s">
        <v>333</v>
      </c>
      <c r="E57" s="443">
        <v>129600.00000000001</v>
      </c>
      <c r="F57" s="415"/>
      <c r="G57" s="443">
        <f t="shared" si="0"/>
        <v>0</v>
      </c>
      <c r="H57" s="652"/>
    </row>
    <row r="58" spans="2:8" ht="12.75">
      <c r="B58" s="339"/>
      <c r="C58" s="681" t="s">
        <v>334</v>
      </c>
      <c r="D58" s="437" t="s">
        <v>383</v>
      </c>
      <c r="E58" s="443">
        <v>1620000</v>
      </c>
      <c r="F58" s="415"/>
      <c r="G58" s="443">
        <f t="shared" si="0"/>
        <v>0</v>
      </c>
      <c r="H58" s="652"/>
    </row>
    <row r="59" spans="2:8" ht="12.75">
      <c r="B59" s="339"/>
      <c r="C59" s="681" t="s">
        <v>335</v>
      </c>
      <c r="D59" s="437" t="s">
        <v>383</v>
      </c>
      <c r="E59" s="443">
        <v>324000</v>
      </c>
      <c r="F59" s="415"/>
      <c r="G59" s="443">
        <f t="shared" si="0"/>
        <v>0</v>
      </c>
      <c r="H59" s="652"/>
    </row>
    <row r="60" spans="2:8" ht="12.75">
      <c r="B60" s="339"/>
      <c r="C60" s="681" t="s">
        <v>336</v>
      </c>
      <c r="D60" s="437" t="s">
        <v>383</v>
      </c>
      <c r="E60" s="443">
        <v>216000</v>
      </c>
      <c r="F60" s="415"/>
      <c r="G60" s="443">
        <f t="shared" si="0"/>
        <v>0</v>
      </c>
      <c r="H60" s="652"/>
    </row>
    <row r="61" spans="2:8" ht="12.75">
      <c r="B61" s="339"/>
      <c r="C61" s="681" t="s">
        <v>337</v>
      </c>
      <c r="D61" s="437" t="s">
        <v>383</v>
      </c>
      <c r="E61" s="443">
        <v>237600.00000000003</v>
      </c>
      <c r="F61" s="415"/>
      <c r="G61" s="443">
        <f t="shared" si="0"/>
        <v>0</v>
      </c>
      <c r="H61" s="652"/>
    </row>
    <row r="62" spans="2:8" ht="12.75">
      <c r="B62" s="339"/>
      <c r="C62" s="681" t="s">
        <v>338</v>
      </c>
      <c r="D62" s="437" t="s">
        <v>339</v>
      </c>
      <c r="E62" s="443">
        <v>129600.00000000001</v>
      </c>
      <c r="F62" s="415"/>
      <c r="G62" s="443">
        <f t="shared" si="0"/>
        <v>0</v>
      </c>
      <c r="H62" s="652"/>
    </row>
    <row r="63" spans="2:8" ht="12.75">
      <c r="B63" s="339"/>
      <c r="C63" s="681" t="s">
        <v>338</v>
      </c>
      <c r="D63" s="437" t="s">
        <v>332</v>
      </c>
      <c r="E63" s="443">
        <v>108000</v>
      </c>
      <c r="F63" s="415"/>
      <c r="G63" s="443">
        <f t="shared" si="0"/>
        <v>0</v>
      </c>
      <c r="H63" s="652"/>
    </row>
    <row r="64" spans="2:8" ht="12.75">
      <c r="B64" s="339"/>
      <c r="C64" s="681" t="s">
        <v>338</v>
      </c>
      <c r="D64" s="437" t="s">
        <v>333</v>
      </c>
      <c r="E64" s="443">
        <v>81000</v>
      </c>
      <c r="F64" s="415"/>
      <c r="G64" s="443">
        <f t="shared" si="0"/>
        <v>0</v>
      </c>
      <c r="H64" s="652"/>
    </row>
    <row r="65" spans="2:8" ht="12.75">
      <c r="B65" s="339"/>
      <c r="C65" s="679" t="s">
        <v>242</v>
      </c>
      <c r="D65" s="437" t="s">
        <v>383</v>
      </c>
      <c r="E65" s="443">
        <v>432000</v>
      </c>
      <c r="F65" s="415"/>
      <c r="G65" s="443">
        <f t="shared" si="0"/>
        <v>0</v>
      </c>
      <c r="H65" s="652"/>
    </row>
    <row r="66" spans="2:8" ht="12.75">
      <c r="B66" s="339"/>
      <c r="C66" s="681" t="s">
        <v>340</v>
      </c>
      <c r="D66" s="437" t="s">
        <v>383</v>
      </c>
      <c r="E66" s="443">
        <v>216000</v>
      </c>
      <c r="F66" s="415"/>
      <c r="G66" s="443">
        <f t="shared" si="0"/>
        <v>0</v>
      </c>
      <c r="H66" s="652"/>
    </row>
    <row r="67" spans="2:8" ht="12.75">
      <c r="B67" s="339"/>
      <c r="C67" s="681" t="s">
        <v>341</v>
      </c>
      <c r="D67" s="437" t="s">
        <v>383</v>
      </c>
      <c r="E67" s="443">
        <v>864000</v>
      </c>
      <c r="F67" s="415"/>
      <c r="G67" s="443">
        <f t="shared" si="0"/>
        <v>0</v>
      </c>
      <c r="H67" s="652"/>
    </row>
    <row r="68" spans="2:8" ht="12.75">
      <c r="B68" s="339"/>
      <c r="C68" s="681" t="s">
        <v>342</v>
      </c>
      <c r="D68" s="437" t="s">
        <v>332</v>
      </c>
      <c r="E68" s="443">
        <v>129600.00000000001</v>
      </c>
      <c r="F68" s="415"/>
      <c r="G68" s="443">
        <f t="shared" si="0"/>
        <v>0</v>
      </c>
      <c r="H68" s="652"/>
    </row>
    <row r="69" spans="2:8" ht="12.75">
      <c r="B69" s="339"/>
      <c r="C69" s="679" t="s">
        <v>342</v>
      </c>
      <c r="D69" s="437" t="s">
        <v>333</v>
      </c>
      <c r="E69" s="443">
        <v>108000</v>
      </c>
      <c r="F69" s="415"/>
      <c r="G69" s="443">
        <f t="shared" si="0"/>
        <v>0</v>
      </c>
      <c r="H69" s="652"/>
    </row>
    <row r="70" spans="2:8" ht="12.75">
      <c r="B70" s="339"/>
      <c r="C70" s="681" t="s">
        <v>244</v>
      </c>
      <c r="D70" s="437" t="s">
        <v>383</v>
      </c>
      <c r="E70" s="443">
        <v>54000</v>
      </c>
      <c r="F70" s="415"/>
      <c r="G70" s="443">
        <f t="shared" si="0"/>
        <v>0</v>
      </c>
      <c r="H70" s="652"/>
    </row>
    <row r="71" spans="2:8" ht="12.75">
      <c r="B71" s="339"/>
      <c r="C71" s="681" t="s">
        <v>267</v>
      </c>
      <c r="D71" s="437" t="s">
        <v>383</v>
      </c>
      <c r="E71" s="443">
        <v>216000</v>
      </c>
      <c r="F71" s="415"/>
      <c r="G71" s="443">
        <f t="shared" si="0"/>
        <v>0</v>
      </c>
      <c r="H71" s="652"/>
    </row>
    <row r="72" spans="2:8" ht="12.75">
      <c r="B72" s="339"/>
      <c r="C72" s="681" t="s">
        <v>343</v>
      </c>
      <c r="D72" s="437" t="s">
        <v>344</v>
      </c>
      <c r="E72" s="443">
        <v>81000</v>
      </c>
      <c r="F72" s="415"/>
      <c r="G72" s="443">
        <f>+$E72*F72</f>
        <v>0</v>
      </c>
      <c r="H72" s="652"/>
    </row>
    <row r="73" spans="2:8" ht="12.75">
      <c r="B73" s="339"/>
      <c r="C73" s="438" t="s">
        <v>258</v>
      </c>
      <c r="D73" s="439"/>
      <c r="E73" s="170"/>
      <c r="F73" s="440"/>
      <c r="G73" s="444">
        <f>+$E73*F73</f>
        <v>0</v>
      </c>
      <c r="H73" s="652"/>
    </row>
    <row r="74" spans="2:8" s="426" customFormat="1" ht="12.75">
      <c r="B74" s="424"/>
      <c r="C74" s="896" t="s">
        <v>121</v>
      </c>
      <c r="D74" s="897"/>
      <c r="E74" s="897"/>
      <c r="F74" s="898"/>
      <c r="G74" s="445">
        <f>SUM(G15:G73)</f>
        <v>0</v>
      </c>
      <c r="H74" s="652"/>
    </row>
    <row r="75" spans="2:8" s="426" customFormat="1" ht="12.75">
      <c r="B75" s="424"/>
      <c r="C75" s="338"/>
      <c r="D75" s="338"/>
      <c r="E75" s="338"/>
      <c r="F75" s="338"/>
      <c r="G75" s="338"/>
      <c r="H75" s="425"/>
    </row>
    <row r="76" spans="2:8" ht="12.75">
      <c r="B76" s="339"/>
      <c r="C76" s="338"/>
      <c r="D76" s="338"/>
      <c r="E76" s="427"/>
      <c r="F76" s="427"/>
      <c r="G76" s="428"/>
      <c r="H76" s="319"/>
    </row>
    <row r="77" spans="2:8" s="65" customFormat="1" ht="34.5" customHeight="1">
      <c r="B77" s="64"/>
      <c r="C77" s="901" t="s">
        <v>120</v>
      </c>
      <c r="D77" s="902"/>
      <c r="E77" s="902"/>
      <c r="F77" s="902"/>
      <c r="G77" s="903"/>
      <c r="H77" s="63"/>
    </row>
    <row r="78" spans="2:8" s="65" customFormat="1" ht="20.25" customHeight="1">
      <c r="B78" s="64"/>
      <c r="C78" s="820" t="s">
        <v>37</v>
      </c>
      <c r="D78" s="820" t="s">
        <v>23</v>
      </c>
      <c r="E78" s="820" t="s">
        <v>347</v>
      </c>
      <c r="F78" s="814" t="s">
        <v>24</v>
      </c>
      <c r="G78" s="816"/>
      <c r="H78" s="63"/>
    </row>
    <row r="79" spans="2:8" s="65" customFormat="1" ht="24" customHeight="1">
      <c r="B79" s="64"/>
      <c r="C79" s="880"/>
      <c r="D79" s="880"/>
      <c r="E79" s="880"/>
      <c r="F79" s="433" t="s">
        <v>185</v>
      </c>
      <c r="G79" s="433" t="s">
        <v>18</v>
      </c>
      <c r="H79" s="63"/>
    </row>
    <row r="80" spans="2:8" ht="12.75">
      <c r="B80" s="339"/>
      <c r="C80" s="593" t="s">
        <v>345</v>
      </c>
      <c r="D80" s="434" t="s">
        <v>348</v>
      </c>
      <c r="E80" s="442">
        <v>3780.0000000000005</v>
      </c>
      <c r="F80" s="446"/>
      <c r="G80" s="442">
        <f>+$E80*F80</f>
        <v>0</v>
      </c>
      <c r="H80" s="319"/>
    </row>
    <row r="81" spans="2:8" ht="12.75">
      <c r="B81" s="339"/>
      <c r="C81" s="416" t="s">
        <v>368</v>
      </c>
      <c r="D81" s="416" t="s">
        <v>369</v>
      </c>
      <c r="E81" s="443">
        <v>100</v>
      </c>
      <c r="F81" s="417"/>
      <c r="G81" s="443">
        <f aca="true" t="shared" si="2" ref="G81:G87">+$E81*F81</f>
        <v>0</v>
      </c>
      <c r="H81" s="319"/>
    </row>
    <row r="82" spans="2:8" ht="12.75">
      <c r="B82" s="339"/>
      <c r="C82" s="416" t="s">
        <v>349</v>
      </c>
      <c r="D82" s="447" t="s">
        <v>350</v>
      </c>
      <c r="E82" s="443">
        <v>200</v>
      </c>
      <c r="F82" s="415"/>
      <c r="G82" s="443">
        <f t="shared" si="2"/>
        <v>0</v>
      </c>
      <c r="H82" s="319"/>
    </row>
    <row r="83" spans="2:8" ht="12.75">
      <c r="B83" s="339"/>
      <c r="C83" s="416" t="s">
        <v>351</v>
      </c>
      <c r="D83" s="447" t="s">
        <v>350</v>
      </c>
      <c r="E83" s="443">
        <v>60</v>
      </c>
      <c r="F83" s="415"/>
      <c r="G83" s="443">
        <f t="shared" si="2"/>
        <v>0</v>
      </c>
      <c r="H83" s="319"/>
    </row>
    <row r="84" spans="2:8" ht="12.75">
      <c r="B84" s="339"/>
      <c r="C84" s="678" t="s">
        <v>351</v>
      </c>
      <c r="D84" s="447" t="s">
        <v>352</v>
      </c>
      <c r="E84" s="443">
        <v>65</v>
      </c>
      <c r="F84" s="415"/>
      <c r="G84" s="443">
        <f t="shared" si="2"/>
        <v>0</v>
      </c>
      <c r="H84" s="319"/>
    </row>
    <row r="85" spans="2:8" ht="12.75">
      <c r="B85" s="339"/>
      <c r="C85" s="678" t="s">
        <v>353</v>
      </c>
      <c r="D85" s="447" t="s">
        <v>354</v>
      </c>
      <c r="E85" s="443">
        <v>170</v>
      </c>
      <c r="F85" s="415"/>
      <c r="G85" s="443">
        <f t="shared" si="2"/>
        <v>0</v>
      </c>
      <c r="H85" s="319"/>
    </row>
    <row r="86" spans="2:8" ht="12.75">
      <c r="B86" s="339"/>
      <c r="C86" s="416" t="s">
        <v>355</v>
      </c>
      <c r="D86" s="447" t="s">
        <v>356</v>
      </c>
      <c r="E86" s="443">
        <v>100</v>
      </c>
      <c r="F86" s="415"/>
      <c r="G86" s="443">
        <f t="shared" si="2"/>
        <v>0</v>
      </c>
      <c r="H86" s="319"/>
    </row>
    <row r="87" spans="2:8" ht="12.75">
      <c r="B87" s="339"/>
      <c r="C87" s="678" t="s">
        <v>357</v>
      </c>
      <c r="D87" s="447" t="s">
        <v>354</v>
      </c>
      <c r="E87" s="443">
        <v>50</v>
      </c>
      <c r="F87" s="415"/>
      <c r="G87" s="443">
        <f t="shared" si="2"/>
        <v>0</v>
      </c>
      <c r="H87" s="319"/>
    </row>
    <row r="88" spans="2:8" ht="12.75">
      <c r="B88" s="339"/>
      <c r="C88" s="448" t="s">
        <v>270</v>
      </c>
      <c r="D88" s="449"/>
      <c r="E88" s="170"/>
      <c r="F88" s="450"/>
      <c r="G88" s="444">
        <f>+$E88*F88</f>
        <v>0</v>
      </c>
      <c r="H88" s="319"/>
    </row>
    <row r="89" spans="2:8" s="426" customFormat="1" ht="12.75">
      <c r="B89" s="424"/>
      <c r="C89" s="896" t="s">
        <v>122</v>
      </c>
      <c r="D89" s="897"/>
      <c r="E89" s="897"/>
      <c r="F89" s="898"/>
      <c r="G89" s="445">
        <f>SUM(G80:G88)</f>
        <v>0</v>
      </c>
      <c r="H89" s="425"/>
    </row>
    <row r="90" spans="2:8" ht="12.75">
      <c r="B90" s="339"/>
      <c r="C90" s="338"/>
      <c r="D90" s="338"/>
      <c r="E90" s="427"/>
      <c r="F90" s="427"/>
      <c r="G90" s="428"/>
      <c r="H90" s="319"/>
    </row>
    <row r="91" spans="2:8" ht="12.75">
      <c r="B91" s="343"/>
      <c r="C91" s="344"/>
      <c r="D91" s="344"/>
      <c r="E91" s="429"/>
      <c r="F91" s="429"/>
      <c r="G91" s="430"/>
      <c r="H91" s="346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B1:H1"/>
    <mergeCell ref="B2:H2"/>
    <mergeCell ref="B3:H3"/>
    <mergeCell ref="B9:H9"/>
    <mergeCell ref="B4:H4"/>
    <mergeCell ref="B5:H5"/>
    <mergeCell ref="C11:G11"/>
    <mergeCell ref="F13:G13"/>
    <mergeCell ref="B7:H7"/>
    <mergeCell ref="D78:D79"/>
    <mergeCell ref="B6:H6"/>
    <mergeCell ref="C13:C14"/>
    <mergeCell ref="C74:F74"/>
    <mergeCell ref="C89:F89"/>
    <mergeCell ref="C12:G12"/>
    <mergeCell ref="C77:G77"/>
    <mergeCell ref="C78:C79"/>
    <mergeCell ref="E78:E79"/>
    <mergeCell ref="F78:G78"/>
    <mergeCell ref="E13:E14"/>
    <mergeCell ref="D13:D14"/>
  </mergeCells>
  <printOptions horizontalCentered="1"/>
  <pageMargins left="0.31496062992125984" right="0.31496062992125984" top="0.4330708661417323" bottom="0.6692913385826772" header="0" footer="0"/>
  <pageSetup fitToHeight="2" horizontalDpi="300" verticalDpi="300" orientation="landscape" scale="70" r:id="rId2"/>
  <headerFooter alignWithMargins="0">
    <oddFooter>&amp;C_______________________
VoBo Ordenador Gasto&amp;RVicerrectoría Administrativa
&amp;F
&amp;A</oddFooter>
  </headerFooter>
  <rowBreaks count="1" manualBreakCount="1">
    <brk id="56" min="1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/>
  <dimension ref="B1:AB26"/>
  <sheetViews>
    <sheetView view="pageBreakPreview" zoomScale="80" zoomScaleNormal="80" zoomScaleSheetLayoutView="80" zoomScalePageLayoutView="0" workbookViewId="0" topLeftCell="E1">
      <selection activeCell="B5" sqref="B5"/>
    </sheetView>
  </sheetViews>
  <sheetFormatPr defaultColWidth="0" defaultRowHeight="12.75"/>
  <cols>
    <col min="1" max="1" width="2.00390625" style="331" customWidth="1"/>
    <col min="2" max="2" width="3.421875" style="331" customWidth="1"/>
    <col min="3" max="3" width="25.421875" style="331" customWidth="1"/>
    <col min="4" max="4" width="20.140625" style="421" customWidth="1"/>
    <col min="5" max="5" width="19.8515625" style="421" customWidth="1"/>
    <col min="6" max="6" width="20.57421875" style="422" customWidth="1"/>
    <col min="7" max="7" width="13.00390625" style="421" bestFit="1" customWidth="1"/>
    <col min="8" max="8" width="11.57421875" style="331" customWidth="1"/>
    <col min="9" max="9" width="13.140625" style="421" bestFit="1" customWidth="1"/>
    <col min="10" max="10" width="13.421875" style="331" bestFit="1" customWidth="1"/>
    <col min="11" max="11" width="16.7109375" style="421" customWidth="1"/>
    <col min="12" max="13" width="9.140625" style="421" customWidth="1"/>
    <col min="14" max="14" width="5.7109375" style="421" customWidth="1"/>
    <col min="15" max="15" width="6.57421875" style="421" customWidth="1"/>
    <col min="16" max="16" width="6.28125" style="421" customWidth="1"/>
    <col min="17" max="17" width="14.57421875" style="331" customWidth="1"/>
    <col min="18" max="18" width="13.57421875" style="421" bestFit="1" customWidth="1"/>
    <col min="19" max="19" width="15.28125" style="331" bestFit="1" customWidth="1"/>
    <col min="20" max="20" width="3.7109375" style="331" customWidth="1"/>
    <col min="21" max="21" width="12.7109375" style="331" customWidth="1"/>
    <col min="22" max="16384" width="0" style="331" hidden="1" customWidth="1"/>
  </cols>
  <sheetData>
    <row r="1" spans="2:20" s="44" customFormat="1" ht="12.75">
      <c r="B1" s="863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  <c r="Q1" s="864"/>
      <c r="R1" s="864"/>
      <c r="S1" s="864"/>
      <c r="T1" s="865"/>
    </row>
    <row r="2" spans="2:20" s="44" customFormat="1" ht="12.75">
      <c r="B2" s="866" t="s">
        <v>51</v>
      </c>
      <c r="C2" s="811" t="s">
        <v>51</v>
      </c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2"/>
    </row>
    <row r="3" spans="2:20" s="44" customFormat="1" ht="12.75">
      <c r="B3" s="866" t="s">
        <v>417</v>
      </c>
      <c r="C3" s="811" t="s">
        <v>52</v>
      </c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2"/>
    </row>
    <row r="4" spans="2:20" s="44" customFormat="1" ht="12.75">
      <c r="B4" s="866" t="s">
        <v>477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2"/>
    </row>
    <row r="5" spans="2:20" s="44" customFormat="1" ht="12.75">
      <c r="B5" s="40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9"/>
    </row>
    <row r="6" spans="2:20" s="44" customFormat="1" ht="12.75">
      <c r="B6" s="866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2"/>
    </row>
    <row r="7" spans="2:20" s="44" customFormat="1" ht="13.5" customHeight="1">
      <c r="B7" s="910"/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911"/>
      <c r="P7" s="911"/>
      <c r="Q7" s="911"/>
      <c r="R7" s="911"/>
      <c r="S7" s="911"/>
      <c r="T7" s="912"/>
    </row>
    <row r="8" spans="2:28" s="423" customFormat="1" ht="12.75">
      <c r="B8" s="907" t="s">
        <v>118</v>
      </c>
      <c r="C8" s="908"/>
      <c r="D8" s="908"/>
      <c r="E8" s="908"/>
      <c r="F8" s="908"/>
      <c r="G8" s="908"/>
      <c r="H8" s="908"/>
      <c r="I8" s="908"/>
      <c r="J8" s="908"/>
      <c r="K8" s="908"/>
      <c r="L8" s="908"/>
      <c r="M8" s="908"/>
      <c r="N8" s="908"/>
      <c r="O8" s="908"/>
      <c r="P8" s="908"/>
      <c r="Q8" s="908"/>
      <c r="R8" s="908"/>
      <c r="S8" s="908"/>
      <c r="T8" s="909"/>
      <c r="U8" s="86"/>
      <c r="V8" s="86"/>
      <c r="W8" s="86"/>
      <c r="X8" s="86"/>
      <c r="Y8" s="86"/>
      <c r="Z8" s="86"/>
      <c r="AA8" s="86"/>
      <c r="AB8" s="86"/>
    </row>
    <row r="9" spans="2:20" ht="12.75">
      <c r="B9" s="110"/>
      <c r="C9" s="111" t="s">
        <v>193</v>
      </c>
      <c r="D9" s="112"/>
      <c r="E9" s="112"/>
      <c r="F9" s="112"/>
      <c r="G9" s="112"/>
      <c r="H9" s="112"/>
      <c r="I9" s="412"/>
      <c r="J9" s="451" t="s">
        <v>286</v>
      </c>
      <c r="K9" s="112"/>
      <c r="L9" s="112"/>
      <c r="M9" s="112"/>
      <c r="N9" s="112"/>
      <c r="O9" s="112"/>
      <c r="P9" s="112"/>
      <c r="Q9" s="112"/>
      <c r="R9" s="112"/>
      <c r="S9" s="112"/>
      <c r="T9" s="113"/>
    </row>
    <row r="10" spans="2:20" ht="12.75">
      <c r="B10" s="918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20"/>
    </row>
    <row r="11" spans="2:20" ht="12.75">
      <c r="B11" s="329"/>
      <c r="C11" s="134"/>
      <c r="D11" s="412"/>
      <c r="E11" s="412"/>
      <c r="F11" s="413"/>
      <c r="G11" s="412"/>
      <c r="H11" s="134"/>
      <c r="I11" s="412"/>
      <c r="J11" s="134"/>
      <c r="K11" s="6"/>
      <c r="L11" s="6"/>
      <c r="M11" s="6"/>
      <c r="N11" s="6"/>
      <c r="O11" s="6"/>
      <c r="P11" s="6"/>
      <c r="Q11" s="6"/>
      <c r="R11" s="412"/>
      <c r="S11" s="134"/>
      <c r="T11" s="63"/>
    </row>
    <row r="12" spans="2:21" ht="34.5" customHeight="1">
      <c r="B12" s="329"/>
      <c r="C12" s="833" t="s">
        <v>124</v>
      </c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5"/>
      <c r="T12" s="114"/>
      <c r="U12" s="115"/>
    </row>
    <row r="13" spans="2:22" ht="26.25" customHeight="1">
      <c r="B13" s="329"/>
      <c r="C13" s="916" t="s">
        <v>41</v>
      </c>
      <c r="D13" s="916" t="s">
        <v>281</v>
      </c>
      <c r="E13" s="916" t="s">
        <v>42</v>
      </c>
      <c r="F13" s="916" t="s">
        <v>43</v>
      </c>
      <c r="G13" s="916" t="s">
        <v>44</v>
      </c>
      <c r="H13" s="916" t="s">
        <v>45</v>
      </c>
      <c r="I13" s="916" t="s">
        <v>46</v>
      </c>
      <c r="J13" s="916" t="s">
        <v>3</v>
      </c>
      <c r="K13" s="916" t="s">
        <v>273</v>
      </c>
      <c r="L13" s="901" t="s">
        <v>274</v>
      </c>
      <c r="M13" s="903"/>
      <c r="N13" s="901" t="s">
        <v>277</v>
      </c>
      <c r="O13" s="902"/>
      <c r="P13" s="903"/>
      <c r="Q13" s="916" t="s">
        <v>47</v>
      </c>
      <c r="R13" s="901" t="s">
        <v>24</v>
      </c>
      <c r="S13" s="903"/>
      <c r="T13" s="330"/>
      <c r="V13" s="116" t="s">
        <v>18</v>
      </c>
    </row>
    <row r="14" spans="2:22" ht="108" customHeight="1">
      <c r="B14" s="329"/>
      <c r="C14" s="917"/>
      <c r="D14" s="917"/>
      <c r="E14" s="917"/>
      <c r="F14" s="917"/>
      <c r="G14" s="917"/>
      <c r="H14" s="917"/>
      <c r="I14" s="917"/>
      <c r="J14" s="917"/>
      <c r="K14" s="917"/>
      <c r="L14" s="452" t="s">
        <v>275</v>
      </c>
      <c r="M14" s="452" t="s">
        <v>276</v>
      </c>
      <c r="N14" s="452" t="s">
        <v>278</v>
      </c>
      <c r="O14" s="452" t="s">
        <v>279</v>
      </c>
      <c r="P14" s="452" t="s">
        <v>280</v>
      </c>
      <c r="Q14" s="917"/>
      <c r="R14" s="137" t="s">
        <v>185</v>
      </c>
      <c r="S14" s="137" t="s">
        <v>18</v>
      </c>
      <c r="T14" s="330"/>
      <c r="V14" s="117" t="s">
        <v>25</v>
      </c>
    </row>
    <row r="15" spans="2:22" ht="12.75">
      <c r="B15" s="329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4"/>
      <c r="R15" s="454"/>
      <c r="S15" s="201">
        <f>$R15*Q15</f>
        <v>0</v>
      </c>
      <c r="T15" s="330"/>
      <c r="V15" s="454"/>
    </row>
    <row r="16" spans="2:22" ht="12.75">
      <c r="B16" s="329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6"/>
      <c r="R16" s="456"/>
      <c r="S16" s="457">
        <f aca="true" t="shared" si="0" ref="S16:S21">$R16*Q16</f>
        <v>0</v>
      </c>
      <c r="T16" s="330"/>
      <c r="V16" s="456"/>
    </row>
    <row r="17" spans="2:22" ht="12.75">
      <c r="B17" s="329"/>
      <c r="C17" s="455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6"/>
      <c r="R17" s="456"/>
      <c r="S17" s="457">
        <f t="shared" si="0"/>
        <v>0</v>
      </c>
      <c r="T17" s="330"/>
      <c r="V17" s="456"/>
    </row>
    <row r="18" spans="2:25" ht="12.75">
      <c r="B18" s="329"/>
      <c r="C18" s="458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6"/>
      <c r="R18" s="456"/>
      <c r="S18" s="457">
        <f t="shared" si="0"/>
        <v>0</v>
      </c>
      <c r="T18" s="330"/>
      <c r="V18" s="459"/>
      <c r="W18" s="134"/>
      <c r="X18" s="134"/>
      <c r="Y18" s="134"/>
    </row>
    <row r="19" spans="2:25" ht="12.75">
      <c r="B19" s="329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6"/>
      <c r="R19" s="456"/>
      <c r="S19" s="457">
        <f t="shared" si="0"/>
        <v>0</v>
      </c>
      <c r="T19" s="330"/>
      <c r="V19" s="459"/>
      <c r="W19" s="134"/>
      <c r="X19" s="134"/>
      <c r="Y19" s="134"/>
    </row>
    <row r="20" spans="2:25" ht="12.75">
      <c r="B20" s="329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6"/>
      <c r="R20" s="456"/>
      <c r="S20" s="457">
        <f t="shared" si="0"/>
        <v>0</v>
      </c>
      <c r="T20" s="330"/>
      <c r="V20" s="459"/>
      <c r="W20" s="134"/>
      <c r="X20" s="134"/>
      <c r="Y20" s="134"/>
    </row>
    <row r="21" spans="2:22" ht="12.75">
      <c r="B21" s="32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1"/>
      <c r="R21" s="461"/>
      <c r="S21" s="204">
        <f t="shared" si="0"/>
        <v>0</v>
      </c>
      <c r="T21" s="330"/>
      <c r="V21" s="462"/>
    </row>
    <row r="22" spans="2:22" ht="12.75">
      <c r="B22" s="329"/>
      <c r="C22" s="896" t="s">
        <v>123</v>
      </c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7"/>
      <c r="P22" s="897"/>
      <c r="Q22" s="897"/>
      <c r="R22" s="897"/>
      <c r="S22" s="445">
        <f>SUM(S15:S21)</f>
        <v>0</v>
      </c>
      <c r="T22" s="330"/>
      <c r="V22" s="463" t="e">
        <f>SUM(#REF!)</f>
        <v>#REF!</v>
      </c>
    </row>
    <row r="23" spans="2:20" ht="12.75">
      <c r="B23" s="329"/>
      <c r="C23" s="134"/>
      <c r="D23" s="412"/>
      <c r="E23" s="412"/>
      <c r="F23" s="413"/>
      <c r="G23" s="412"/>
      <c r="H23" s="134"/>
      <c r="I23" s="412"/>
      <c r="J23" s="134"/>
      <c r="K23" s="412"/>
      <c r="L23" s="412"/>
      <c r="M23" s="412"/>
      <c r="N23" s="412"/>
      <c r="O23" s="412"/>
      <c r="P23" s="412"/>
      <c r="Q23" s="134"/>
      <c r="R23" s="412"/>
      <c r="S23" s="134"/>
      <c r="T23" s="330"/>
    </row>
    <row r="24" spans="2:20" ht="12.75">
      <c r="B24" s="329"/>
      <c r="C24" s="134"/>
      <c r="D24" s="412"/>
      <c r="E24" s="412"/>
      <c r="F24" s="413"/>
      <c r="G24" s="412"/>
      <c r="H24" s="134"/>
      <c r="I24" s="412"/>
      <c r="J24" s="134"/>
      <c r="K24" s="412"/>
      <c r="L24" s="412"/>
      <c r="M24" s="412"/>
      <c r="N24" s="412"/>
      <c r="O24" s="412"/>
      <c r="P24" s="412"/>
      <c r="Q24" s="134"/>
      <c r="R24" s="412"/>
      <c r="S24" s="134"/>
      <c r="T24" s="330"/>
    </row>
    <row r="25" spans="2:20" ht="15" customHeight="1">
      <c r="B25" s="329"/>
      <c r="C25" s="134"/>
      <c r="D25" s="921" t="s">
        <v>453</v>
      </c>
      <c r="E25" s="922"/>
      <c r="F25" s="922"/>
      <c r="G25" s="922"/>
      <c r="H25" s="922"/>
      <c r="I25" s="412"/>
      <c r="J25" s="134"/>
      <c r="K25" s="412"/>
      <c r="L25" s="412"/>
      <c r="M25" s="412"/>
      <c r="N25" s="412"/>
      <c r="O25" s="412"/>
      <c r="P25" s="412"/>
      <c r="Q25" s="134"/>
      <c r="R25" s="412"/>
      <c r="S25" s="134"/>
      <c r="T25" s="330"/>
    </row>
    <row r="26" spans="2:20" ht="12.75">
      <c r="B26" s="332"/>
      <c r="C26" s="333"/>
      <c r="D26" s="419"/>
      <c r="E26" s="419"/>
      <c r="F26" s="420"/>
      <c r="G26" s="419"/>
      <c r="H26" s="333"/>
      <c r="I26" s="419"/>
      <c r="J26" s="333"/>
      <c r="K26" s="419"/>
      <c r="L26" s="419"/>
      <c r="M26" s="419"/>
      <c r="N26" s="419"/>
      <c r="O26" s="419"/>
      <c r="P26" s="419"/>
      <c r="Q26" s="333"/>
      <c r="R26" s="419"/>
      <c r="S26" s="333"/>
      <c r="T26" s="334"/>
    </row>
  </sheetData>
  <sheetProtection formatCells="0" formatColumns="0" formatRows="0" insertColumns="0" insertRows="0" insertHyperlinks="0" deleteColumns="0" deleteRows="0" selectLockedCells="1" sort="0" autoFilter="0" pivotTables="0"/>
  <mergeCells count="24">
    <mergeCell ref="D25:H25"/>
    <mergeCell ref="C22:R22"/>
    <mergeCell ref="D13:D14"/>
    <mergeCell ref="E13:E14"/>
    <mergeCell ref="F13:F14"/>
    <mergeCell ref="H13:H14"/>
    <mergeCell ref="G13:G14"/>
    <mergeCell ref="J13:J14"/>
    <mergeCell ref="I13:I14"/>
    <mergeCell ref="B8:T8"/>
    <mergeCell ref="K13:K14"/>
    <mergeCell ref="C12:S12"/>
    <mergeCell ref="Q13:Q14"/>
    <mergeCell ref="C13:C14"/>
    <mergeCell ref="R13:S13"/>
    <mergeCell ref="B10:T10"/>
    <mergeCell ref="L13:M13"/>
    <mergeCell ref="N13:P13"/>
    <mergeCell ref="B4:T4"/>
    <mergeCell ref="B6:T6"/>
    <mergeCell ref="B7:T7"/>
    <mergeCell ref="B1:T1"/>
    <mergeCell ref="B2:T2"/>
    <mergeCell ref="B3:T3"/>
  </mergeCells>
  <printOptions horizontalCentered="1"/>
  <pageMargins left="0.9055118110236221" right="0.15748031496062992" top="0.4330708661417323" bottom="0.6299212598425197" header="0" footer="0"/>
  <pageSetup fitToHeight="2" horizontalDpi="300" verticalDpi="300" orientation="landscape" scale="52" r:id="rId2"/>
  <headerFooter alignWithMargins="0">
    <oddFooter>&amp;C_______________________
VoBo Ordenador Gasto&amp;RVicerrectoría Administrativa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</dc:creator>
  <cp:keywords/>
  <dc:description/>
  <cp:lastModifiedBy>Harold</cp:lastModifiedBy>
  <cp:lastPrinted>2009-10-15T22:53:11Z</cp:lastPrinted>
  <dcterms:created xsi:type="dcterms:W3CDTF">2004-11-29T16:21:36Z</dcterms:created>
  <dcterms:modified xsi:type="dcterms:W3CDTF">2011-02-23T14:21:51Z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